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amotowataru/Dropbox/fujii_nakata/Slides/2022年6月/第7波の重症化率・致死率見通し/"/>
    </mc:Choice>
  </mc:AlternateContent>
  <xr:revisionPtr revIDLastSave="0" documentId="13_ncr:1_{898DEC11-E8AD-8042-B277-335D22F4CF7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spital" sheetId="6" r:id="rId1"/>
    <sheet name="ICU" sheetId="3" r:id="rId2"/>
    <sheet name="Death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6" l="1"/>
  <c r="I3" i="6"/>
  <c r="I9" i="3" l="1"/>
  <c r="I3" i="3"/>
  <c r="G35" i="3"/>
  <c r="G36" i="3"/>
  <c r="F36" i="3"/>
  <c r="F34" i="3"/>
  <c r="N26" i="6"/>
  <c r="N25" i="6"/>
  <c r="N25" i="3"/>
  <c r="N26" i="3"/>
  <c r="N25" i="7"/>
  <c r="N26" i="7"/>
  <c r="T9" i="7"/>
  <c r="T8" i="7"/>
  <c r="T7" i="7"/>
  <c r="T3" i="7"/>
  <c r="I9" i="7"/>
  <c r="I8" i="7"/>
  <c r="I7" i="7"/>
  <c r="I3" i="7"/>
  <c r="J32" i="7"/>
  <c r="E32" i="3"/>
  <c r="M32" i="3" s="1"/>
  <c r="L33" i="7"/>
  <c r="K33" i="7"/>
  <c r="K32" i="7"/>
  <c r="J33" i="7"/>
  <c r="L32" i="7"/>
  <c r="C33" i="7"/>
  <c r="C32" i="7"/>
  <c r="K26" i="7"/>
  <c r="K25" i="7"/>
  <c r="K26" i="6"/>
  <c r="K25" i="6"/>
  <c r="K25" i="3"/>
  <c r="K26" i="3"/>
  <c r="J32" i="3" l="1"/>
  <c r="K32" i="3"/>
  <c r="L32" i="3"/>
  <c r="L25" i="7"/>
  <c r="M25" i="7" s="1"/>
  <c r="L26" i="7"/>
  <c r="L25" i="6"/>
  <c r="L26" i="6"/>
  <c r="M26" i="6"/>
  <c r="E33" i="3"/>
  <c r="H10" i="3"/>
  <c r="I10" i="3"/>
  <c r="R9" i="6"/>
  <c r="P9" i="6"/>
  <c r="R3" i="6"/>
  <c r="P3" i="6"/>
  <c r="P9" i="7"/>
  <c r="R9" i="7"/>
  <c r="R3" i="7"/>
  <c r="P3" i="7"/>
  <c r="U9" i="3"/>
  <c r="U8" i="3"/>
  <c r="U7" i="3"/>
  <c r="U3" i="3"/>
  <c r="Q9" i="3"/>
  <c r="Q3" i="3"/>
  <c r="S9" i="3"/>
  <c r="S3" i="3"/>
  <c r="M26" i="7" l="1"/>
  <c r="M25" i="6"/>
  <c r="L25" i="3"/>
  <c r="M25" i="3" s="1"/>
  <c r="L26" i="3" l="1"/>
  <c r="M26" i="3" s="1"/>
  <c r="M18" i="3" s="1"/>
  <c r="K17" i="3"/>
  <c r="F34" i="7"/>
  <c r="E33" i="7"/>
  <c r="M33" i="7" s="1"/>
  <c r="D33" i="7"/>
  <c r="L4" i="7"/>
  <c r="F26" i="7"/>
  <c r="L3" i="7"/>
  <c r="K17" i="7"/>
  <c r="F25" i="7"/>
  <c r="E19" i="7"/>
  <c r="D19" i="7"/>
  <c r="C19" i="7"/>
  <c r="N18" i="7"/>
  <c r="N17" i="7" s="1"/>
  <c r="M18" i="7"/>
  <c r="L18" i="7"/>
  <c r="K18" i="7"/>
  <c r="J18" i="7"/>
  <c r="L17" i="7"/>
  <c r="I12" i="7"/>
  <c r="H12" i="7"/>
  <c r="I11" i="7"/>
  <c r="H11" i="7"/>
  <c r="F11" i="7"/>
  <c r="I10" i="7"/>
  <c r="H10" i="7"/>
  <c r="G10" i="7"/>
  <c r="F10" i="7"/>
  <c r="G8" i="7"/>
  <c r="G11" i="7" s="1"/>
  <c r="G7" i="7"/>
  <c r="G3" i="7"/>
  <c r="F3" i="7"/>
  <c r="F34" i="6"/>
  <c r="E33" i="6"/>
  <c r="M33" i="6" s="1"/>
  <c r="C33" i="6"/>
  <c r="E32" i="6"/>
  <c r="M32" i="6" s="1"/>
  <c r="L4" i="6"/>
  <c r="F26" i="6"/>
  <c r="L3" i="6"/>
  <c r="L17" i="6"/>
  <c r="F25" i="6"/>
  <c r="E19" i="6"/>
  <c r="D19" i="6"/>
  <c r="C19" i="6"/>
  <c r="N18" i="6"/>
  <c r="N17" i="6" s="1"/>
  <c r="M18" i="6"/>
  <c r="L18" i="6"/>
  <c r="K18" i="6"/>
  <c r="J18" i="6"/>
  <c r="K17" i="6"/>
  <c r="J17" i="6"/>
  <c r="I12" i="6"/>
  <c r="H12" i="6"/>
  <c r="I11" i="6"/>
  <c r="H11" i="6"/>
  <c r="G11" i="6"/>
  <c r="F11" i="6"/>
  <c r="I10" i="6"/>
  <c r="H10" i="6"/>
  <c r="G10" i="6"/>
  <c r="F10" i="6"/>
  <c r="G8" i="6"/>
  <c r="G7" i="6"/>
  <c r="G3" i="6"/>
  <c r="F3" i="6"/>
  <c r="C19" i="3"/>
  <c r="I12" i="3"/>
  <c r="H12" i="3"/>
  <c r="H11" i="3"/>
  <c r="I11" i="3"/>
  <c r="F11" i="3"/>
  <c r="F10" i="3"/>
  <c r="D33" i="6" l="1"/>
  <c r="J33" i="6"/>
  <c r="N33" i="6" s="1"/>
  <c r="K33" i="6"/>
  <c r="L33" i="6"/>
  <c r="C32" i="6"/>
  <c r="J32" i="6"/>
  <c r="L32" i="6"/>
  <c r="K32" i="6"/>
  <c r="D32" i="6"/>
  <c r="N33" i="7"/>
  <c r="L19" i="7"/>
  <c r="L19" i="6"/>
  <c r="J3" i="6"/>
  <c r="J19" i="6"/>
  <c r="K19" i="6"/>
  <c r="E32" i="7"/>
  <c r="D32" i="7" s="1"/>
  <c r="K19" i="7"/>
  <c r="K18" i="3"/>
  <c r="L17" i="3"/>
  <c r="M17" i="3"/>
  <c r="J17" i="3"/>
  <c r="L18" i="3"/>
  <c r="J18" i="3"/>
  <c r="J3" i="7"/>
  <c r="M32" i="7"/>
  <c r="M17" i="7"/>
  <c r="M19" i="7" s="1"/>
  <c r="J17" i="7"/>
  <c r="M17" i="6"/>
  <c r="M19" i="6" s="1"/>
  <c r="N32" i="6" l="1"/>
  <c r="N34" i="6" s="1"/>
  <c r="O34" i="6" s="1"/>
  <c r="N32" i="3"/>
  <c r="J19" i="7"/>
  <c r="N32" i="7"/>
  <c r="N34" i="7" s="1"/>
  <c r="O34" i="7" s="1"/>
  <c r="F26" i="3" l="1"/>
  <c r="F25" i="3"/>
  <c r="L3" i="3" s="1"/>
  <c r="N18" i="3"/>
  <c r="N17" i="3" s="1"/>
  <c r="F3" i="3"/>
  <c r="G3" i="3" s="1"/>
  <c r="G8" i="3"/>
  <c r="G11" i="3" s="1"/>
  <c r="G7" i="3"/>
  <c r="G10" i="3" s="1"/>
  <c r="M33" i="3"/>
  <c r="L33" i="3" l="1"/>
  <c r="K33" i="3"/>
  <c r="J33" i="3"/>
  <c r="J19" i="3"/>
  <c r="L19" i="3"/>
  <c r="M19" i="3"/>
  <c r="K19" i="3"/>
  <c r="C33" i="3"/>
  <c r="L4" i="3"/>
  <c r="J3" i="3" s="1"/>
  <c r="D33" i="3"/>
  <c r="N33" i="3" l="1"/>
  <c r="D32" i="3"/>
  <c r="C32" i="3"/>
  <c r="N34" i="3" l="1"/>
  <c r="N36" i="3" l="1"/>
  <c r="N35" i="3"/>
  <c r="O34" i="3"/>
  <c r="D19" i="3"/>
  <c r="E19" i="3"/>
</calcChain>
</file>

<file path=xl/sharedStrings.xml><?xml version="1.0" encoding="utf-8"?>
<sst xmlns="http://schemas.openxmlformats.org/spreadsheetml/2006/main" count="287" uniqueCount="62">
  <si>
    <t>未接種</t>
    <rPh sb="0" eb="3">
      <t>ミセッシュ</t>
    </rPh>
    <phoneticPr fontId="1"/>
  </si>
  <si>
    <t>合計</t>
    <rPh sb="0" eb="2">
      <t>ゴウケイ</t>
    </rPh>
    <phoneticPr fontId="1"/>
  </si>
  <si>
    <t>2回接種</t>
    <rPh sb="1" eb="4">
      <t>カイセッシュ</t>
    </rPh>
    <phoneticPr fontId="1"/>
  </si>
  <si>
    <t>第6波 (オミクロン株）</t>
    <rPh sb="0" eb="1">
      <t>ダイ</t>
    </rPh>
    <rPh sb="2" eb="3">
      <t>ナミ</t>
    </rPh>
    <rPh sb="10" eb="11">
      <t>カブ</t>
    </rPh>
    <phoneticPr fontId="1"/>
  </si>
  <si>
    <t>重症化率</t>
    <rPh sb="0" eb="2">
      <t>ジュウショウ</t>
    </rPh>
    <rPh sb="2" eb="3">
      <t xml:space="preserve">カガク </t>
    </rPh>
    <phoneticPr fontId="1"/>
  </si>
  <si>
    <t>3回接種</t>
    <rPh sb="1" eb="4">
      <t>カイセッセィウ</t>
    </rPh>
    <phoneticPr fontId="1"/>
  </si>
  <si>
    <t>2回目接種後の（未接種と比べた）相対的な重症化予防効果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7">
      <t>ヨボウ</t>
    </rPh>
    <phoneticPr fontId="1"/>
  </si>
  <si>
    <t>平均</t>
    <rPh sb="0" eb="2">
      <t>ヘイキn</t>
    </rPh>
    <phoneticPr fontId="1"/>
  </si>
  <si>
    <t>第7波 (オミクロン株）</t>
    <rPh sb="0" eb="1">
      <t>ダイ</t>
    </rPh>
    <rPh sb="2" eb="3">
      <t>ナミ</t>
    </rPh>
    <rPh sb="10" eb="11">
      <t>カブ</t>
    </rPh>
    <phoneticPr fontId="1"/>
  </si>
  <si>
    <t>陽性者割合</t>
    <rPh sb="0" eb="5">
      <t>ヨウセイ</t>
    </rPh>
    <phoneticPr fontId="1"/>
  </si>
  <si>
    <t>1回接種・未接種</t>
    <rPh sb="1" eb="2">
      <t>カイ</t>
    </rPh>
    <rPh sb="2" eb="4">
      <t>セッセィウ</t>
    </rPh>
    <rPh sb="5" eb="8">
      <t>ミセッシュ</t>
    </rPh>
    <phoneticPr fontId="1"/>
  </si>
  <si>
    <t>65歳未満</t>
    <rPh sb="2" eb="3">
      <t>サイ</t>
    </rPh>
    <rPh sb="3" eb="5">
      <t>ミマン</t>
    </rPh>
    <phoneticPr fontId="1"/>
  </si>
  <si>
    <t>65歳以上</t>
    <rPh sb="2" eb="5">
      <t>サイイジョウ</t>
    </rPh>
    <phoneticPr fontId="1"/>
  </si>
  <si>
    <t>第六波</t>
    <rPh sb="0" eb="3">
      <t>ダイロク</t>
    </rPh>
    <phoneticPr fontId="1"/>
  </si>
  <si>
    <t>第七波</t>
    <rPh sb="0" eb="3">
      <t>ダイナナ</t>
    </rPh>
    <phoneticPr fontId="1"/>
  </si>
  <si>
    <t>2回目接種後の感染予防効果</t>
    <rPh sb="1" eb="2">
      <t>カイメセッセィ</t>
    </rPh>
    <rPh sb="7" eb="13">
      <t>カンセンイ</t>
    </rPh>
    <phoneticPr fontId="1"/>
  </si>
  <si>
    <t>2回目接種後の（未接種と比べた）相対的な条件付き重症化予防効果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3">
      <t>ジョウケンツキ</t>
    </rPh>
    <rPh sb="24" eb="26">
      <t>ジュウショウ</t>
    </rPh>
    <rPh sb="26" eb="27">
      <t>カ</t>
    </rPh>
    <rPh sb="27" eb="31">
      <t>ヨボウ</t>
    </rPh>
    <phoneticPr fontId="1"/>
  </si>
  <si>
    <t>65+</t>
    <phoneticPr fontId="1"/>
  </si>
  <si>
    <t>感染者割合</t>
    <rPh sb="0" eb="5">
      <t>カンセn</t>
    </rPh>
    <phoneticPr fontId="1"/>
  </si>
  <si>
    <t>65-</t>
    <phoneticPr fontId="1"/>
  </si>
  <si>
    <t>ワクチン接種率</t>
    <rPh sb="6" eb="7">
      <t xml:space="preserve">リツ </t>
    </rPh>
    <phoneticPr fontId="1"/>
  </si>
  <si>
    <t>全体</t>
    <rPh sb="0" eb="2">
      <t>ゼンタイ</t>
    </rPh>
    <phoneticPr fontId="1"/>
  </si>
  <si>
    <t>（平均）感染予防効果</t>
    <rPh sb="1" eb="3">
      <t>ヘイキn</t>
    </rPh>
    <rPh sb="4" eb="10">
      <t>カンセn</t>
    </rPh>
    <phoneticPr fontId="1"/>
  </si>
  <si>
    <t>↓高齢者割合（高齢者の相対感染率が第6波と不変と仮定した場合の理論値）</t>
    <rPh sb="0" eb="1">
      <t>↓</t>
    </rPh>
    <rPh sb="1" eb="6">
      <t>コウレイ</t>
    </rPh>
    <rPh sb="7" eb="10">
      <t>コウレイ</t>
    </rPh>
    <rPh sb="11" eb="16">
      <t>ソウタ</t>
    </rPh>
    <rPh sb="17" eb="20">
      <t>ダイロク</t>
    </rPh>
    <rPh sb="24" eb="26">
      <t>フヘn</t>
    </rPh>
    <phoneticPr fontId="1"/>
  </si>
  <si>
    <t>2回目接種後の（未接種と比べた）相対的な条件付き入院予防効果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3">
      <t>ジョウケンツキ</t>
    </rPh>
    <rPh sb="24" eb="26">
      <t>ニュウイn</t>
    </rPh>
    <rPh sb="26" eb="30">
      <t>ヨボウ</t>
    </rPh>
    <phoneticPr fontId="1"/>
  </si>
  <si>
    <t>2回目接種後の（未接種と比べた）相対的な入院予防効果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4">
      <t>ヨボウ</t>
    </rPh>
    <phoneticPr fontId="1"/>
  </si>
  <si>
    <t>2回目接種後の（未接種と比べた）相対的な条件付き死亡予防効果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3">
      <t>ジョウケンツキ</t>
    </rPh>
    <rPh sb="24" eb="26">
      <t>シボウ</t>
    </rPh>
    <rPh sb="26" eb="30">
      <t>ヨボウ</t>
    </rPh>
    <phoneticPr fontId="1"/>
  </si>
  <si>
    <t>黒字・・・計算結果</t>
    <rPh sb="0" eb="1">
      <t>クロ</t>
    </rPh>
    <rPh sb="1" eb="2">
      <t xml:space="preserve">ジ </t>
    </rPh>
    <rPh sb="5" eb="7">
      <t>ケイサンケク</t>
    </rPh>
    <rPh sb="7" eb="9">
      <t>k</t>
    </rPh>
    <phoneticPr fontId="1"/>
  </si>
  <si>
    <t>赤字・・・実データ</t>
    <rPh sb="0" eb="2">
      <t>アカ</t>
    </rPh>
    <rPh sb="5" eb="6">
      <t>ジツデ</t>
    </rPh>
    <phoneticPr fontId="1"/>
  </si>
  <si>
    <t>新都基準</t>
    <rPh sb="0" eb="4">
      <t>シントキ</t>
    </rPh>
    <phoneticPr fontId="1"/>
  </si>
  <si>
    <t>国基準</t>
    <rPh sb="0" eb="3">
      <t>クニキジュ</t>
    </rPh>
    <phoneticPr fontId="1"/>
  </si>
  <si>
    <t>シナリオで可変のパラメータ</t>
    <rPh sb="5" eb="7">
      <t>カヘn</t>
    </rPh>
    <phoneticPr fontId="1"/>
  </si>
  <si>
    <t>黒太字・・・パラメータ</t>
    <rPh sb="0" eb="1">
      <t>クロ</t>
    </rPh>
    <rPh sb="1" eb="3">
      <t xml:space="preserve">フトジ </t>
    </rPh>
    <phoneticPr fontId="1"/>
  </si>
  <si>
    <t>　</t>
    <phoneticPr fontId="1"/>
  </si>
  <si>
    <t>3回目接種後の（未接種と比べた）相対的な条件付き重症化予防効果</t>
    <rPh sb="1" eb="3">
      <t>カイ</t>
    </rPh>
    <rPh sb="3" eb="5">
      <t>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7">
      <t>ヨボウ</t>
    </rPh>
    <phoneticPr fontId="1"/>
  </si>
  <si>
    <t>3回目接種後の感染予防効果</t>
    <rPh sb="4" eb="10">
      <t>カンセンイ</t>
    </rPh>
    <phoneticPr fontId="1"/>
  </si>
  <si>
    <t>3回目接種後の（未接種と比べた）相対的な重症化予防効果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7">
      <t>ヨボウ</t>
    </rPh>
    <phoneticPr fontId="1"/>
  </si>
  <si>
    <t>4回目接種後の感染予防効果</t>
    <rPh sb="1" eb="3">
      <t>カイ</t>
    </rPh>
    <rPh sb="3" eb="6">
      <t>セッセィウ</t>
    </rPh>
    <rPh sb="7" eb="13">
      <t>カンセn</t>
    </rPh>
    <phoneticPr fontId="1"/>
  </si>
  <si>
    <t>4回目接種後の（未接種と比べた）相対的な条件付き重症化予防効果</t>
    <rPh sb="1" eb="3">
      <t>カイ</t>
    </rPh>
    <rPh sb="3" eb="5">
      <t>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7">
      <t>ヨボウ</t>
    </rPh>
    <phoneticPr fontId="1"/>
  </si>
  <si>
    <t>4回目接種後の（未接種と比べた）相対的な重症化予防効果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7">
      <t>ヨボウ</t>
    </rPh>
    <phoneticPr fontId="1"/>
  </si>
  <si>
    <t>4回接種</t>
    <rPh sb="1" eb="4">
      <t>カイセs</t>
    </rPh>
    <phoneticPr fontId="1"/>
  </si>
  <si>
    <t>−</t>
    <phoneticPr fontId="1"/>
  </si>
  <si>
    <t>相対重症化率</t>
    <rPh sb="0" eb="2">
      <t>ソウタ</t>
    </rPh>
    <rPh sb="2" eb="6">
      <t>ジュウショウ</t>
    </rPh>
    <phoneticPr fontId="1"/>
  </si>
  <si>
    <t>相対入院率</t>
    <rPh sb="0" eb="2">
      <t>ソウタ</t>
    </rPh>
    <rPh sb="2" eb="4">
      <t>ニュウイn</t>
    </rPh>
    <rPh sb="4" eb="5">
      <t>ジュウショウ</t>
    </rPh>
    <phoneticPr fontId="1"/>
  </si>
  <si>
    <t>3回目接種後の（未接種と比べた）相対的な条件付き入院予防効果</t>
    <rPh sb="1" eb="3">
      <t>カイ</t>
    </rPh>
    <rPh sb="3" eb="5">
      <t>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4">
      <t>ヨボウ</t>
    </rPh>
    <phoneticPr fontId="1"/>
  </si>
  <si>
    <t>4回目接種後の（未接種と比べた）相対的な条件付き入院予防効果</t>
    <rPh sb="1" eb="3">
      <t>カイ</t>
    </rPh>
    <rPh sb="3" eb="5">
      <t>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4">
      <t>ヨボウ</t>
    </rPh>
    <phoneticPr fontId="1"/>
  </si>
  <si>
    <t>3回目接種後の（未接種と比べた）相対的な入院予防効果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4">
      <t>ヨボウ</t>
    </rPh>
    <phoneticPr fontId="1"/>
  </si>
  <si>
    <t>4回目接種後の（未接種と比べた）相対的な入院予防効果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4">
      <t>ヨボウ</t>
    </rPh>
    <phoneticPr fontId="1"/>
  </si>
  <si>
    <t>入院率</t>
    <rPh sb="0" eb="2">
      <t>ニュウイn</t>
    </rPh>
    <phoneticPr fontId="1"/>
  </si>
  <si>
    <t>相対死亡率</t>
    <rPh sb="0" eb="2">
      <t>ソウタ</t>
    </rPh>
    <rPh sb="2" eb="4">
      <t xml:space="preserve">シボウ </t>
    </rPh>
    <rPh sb="4" eb="5">
      <t>ジュウショウ</t>
    </rPh>
    <phoneticPr fontId="1"/>
  </si>
  <si>
    <t>死亡率</t>
    <rPh sb="0" eb="2">
      <t>シボウ</t>
    </rPh>
    <phoneticPr fontId="1"/>
  </si>
  <si>
    <t>3回目接種後の（未接種と比べた）相対的な条件付き死亡予防効果</t>
    <rPh sb="1" eb="3">
      <t>カイ</t>
    </rPh>
    <rPh sb="3" eb="5">
      <t>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4">
      <t>ヨボウ</t>
    </rPh>
    <phoneticPr fontId="1"/>
  </si>
  <si>
    <t>4回目接種後の（未接種と比べた）相対的な条件付き死亡予防効果</t>
    <rPh sb="1" eb="3">
      <t>カイ</t>
    </rPh>
    <rPh sb="3" eb="5">
      <t>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ジュウショウ</t>
    </rPh>
    <rPh sb="22" eb="23">
      <t>カ</t>
    </rPh>
    <rPh sb="23" eb="24">
      <t>ヨボウ</t>
    </rPh>
    <phoneticPr fontId="1"/>
  </si>
  <si>
    <t>2回目接種後の（未接種と比べた）相対的な死亡予防効果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ヨボウ</t>
    </rPh>
    <phoneticPr fontId="1"/>
  </si>
  <si>
    <t>3回目接種後の（未接種と比べた）相対的な死亡予防効果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ヨボウ</t>
    </rPh>
    <phoneticPr fontId="1"/>
  </si>
  <si>
    <t>4回目接種後の（未接種と比べた）相対的な死亡予防効果</t>
    <rPh sb="1" eb="5">
      <t>カイメセッシュ</t>
    </rPh>
    <rPh sb="5" eb="6">
      <t>ゴ</t>
    </rPh>
    <rPh sb="8" eb="9">
      <t>ミ</t>
    </rPh>
    <rPh sb="9" eb="11">
      <t>セッシュ</t>
    </rPh>
    <rPh sb="12" eb="13">
      <t>クラ</t>
    </rPh>
    <rPh sb="16" eb="18">
      <t>ソウタイ</t>
    </rPh>
    <rPh sb="18" eb="19">
      <t>テキ</t>
    </rPh>
    <rPh sb="20" eb="22">
      <t>ヨボウ</t>
    </rPh>
    <phoneticPr fontId="1"/>
  </si>
  <si>
    <t>41, 55</t>
    <phoneticPr fontId="1"/>
  </si>
  <si>
    <t>基本</t>
    <rPh sb="0" eb="2">
      <t>キホn</t>
    </rPh>
    <phoneticPr fontId="1"/>
  </si>
  <si>
    <t>楽観</t>
    <rPh sb="0" eb="2">
      <t>ラッカn</t>
    </rPh>
    <phoneticPr fontId="1"/>
  </si>
  <si>
    <t>悲観</t>
    <rPh sb="0" eb="2">
      <t>ヒカn</t>
    </rPh>
    <phoneticPr fontId="1"/>
  </si>
  <si>
    <t xml:space="preserve"> </t>
    <phoneticPr fontId="1"/>
  </si>
  <si>
    <t>倍</t>
    <rPh sb="0" eb="1">
      <t>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</si>
</sst>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00%"/>
    <numFmt numFmtId="178" formatCode="0.00_);[Red]\(0.00\)"/>
    <numFmt numFmtId="179" formatCode="0.000_);[Red]\(0.000\)"/>
    <numFmt numFmtId="180" formatCode="0.0_);[Red]\(0.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0" fontId="4" fillId="0" borderId="0" xfId="0" applyNumberFormat="1" applyFont="1">
      <alignment vertical="center"/>
    </xf>
    <xf numFmtId="176" fontId="0" fillId="0" borderId="0" xfId="1" applyNumberFormat="1" applyFont="1">
      <alignment vertical="center"/>
    </xf>
    <xf numFmtId="176" fontId="4" fillId="0" borderId="0" xfId="0" applyNumberFormat="1" applyFont="1">
      <alignment vertical="center"/>
    </xf>
    <xf numFmtId="9" fontId="4" fillId="0" borderId="0" xfId="0" applyNumberFormat="1" applyFont="1">
      <alignment vertical="center"/>
    </xf>
    <xf numFmtId="10" fontId="0" fillId="0" borderId="0" xfId="1" applyNumberFormat="1" applyFont="1">
      <alignment vertical="center"/>
    </xf>
    <xf numFmtId="177" fontId="0" fillId="0" borderId="0" xfId="1" applyNumberFormat="1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0" fontId="0" fillId="0" borderId="0" xfId="0" applyNumberFormat="1" applyFont="1">
      <alignment vertical="center"/>
    </xf>
    <xf numFmtId="9" fontId="0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>
      <alignment vertical="center"/>
    </xf>
    <xf numFmtId="9" fontId="4" fillId="0" borderId="0" xfId="1" applyFont="1">
      <alignment vertical="center"/>
    </xf>
    <xf numFmtId="10" fontId="4" fillId="0" borderId="0" xfId="1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9" fontId="6" fillId="0" borderId="0" xfId="1" applyFont="1">
      <alignment vertical="center"/>
    </xf>
    <xf numFmtId="0" fontId="4" fillId="0" borderId="0" xfId="0" applyFont="1" applyBorder="1">
      <alignment vertical="center"/>
    </xf>
    <xf numFmtId="9" fontId="2" fillId="0" borderId="0" xfId="1" applyFont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176" fontId="2" fillId="0" borderId="1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9" fontId="2" fillId="0" borderId="0" xfId="1" applyNumberFormat="1" applyFont="1">
      <alignment vertical="center"/>
    </xf>
    <xf numFmtId="9" fontId="2" fillId="0" borderId="0" xfId="1" applyNumberFormat="1" applyFont="1" applyBorder="1">
      <alignment vertical="center"/>
    </xf>
    <xf numFmtId="9" fontId="2" fillId="0" borderId="2" xfId="1" applyFont="1" applyBorder="1">
      <alignment vertical="center"/>
    </xf>
    <xf numFmtId="9" fontId="2" fillId="0" borderId="3" xfId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9" fontId="2" fillId="0" borderId="0" xfId="0" applyNumberFormat="1" applyFont="1" applyBorder="1">
      <alignment vertical="center"/>
    </xf>
    <xf numFmtId="176" fontId="4" fillId="0" borderId="0" xfId="1" applyNumberFormat="1" applyFont="1" applyAlignment="1">
      <alignment horizontal="center" vertical="center"/>
    </xf>
    <xf numFmtId="176" fontId="2" fillId="0" borderId="0" xfId="1" applyNumberFormat="1" applyFont="1">
      <alignment vertical="center"/>
    </xf>
    <xf numFmtId="176" fontId="0" fillId="0" borderId="0" xfId="0" applyNumberFormat="1" applyFont="1">
      <alignment vertical="center"/>
    </xf>
    <xf numFmtId="9" fontId="2" fillId="0" borderId="4" xfId="1" applyFont="1" applyBorder="1">
      <alignment vertical="center"/>
    </xf>
    <xf numFmtId="9" fontId="2" fillId="0" borderId="5" xfId="1" applyFont="1" applyBorder="1">
      <alignment vertical="center"/>
    </xf>
    <xf numFmtId="0" fontId="0" fillId="0" borderId="0" xfId="0" applyFont="1" applyAlignment="1">
      <alignment horizontal="right" vertical="center"/>
    </xf>
    <xf numFmtId="178" fontId="0" fillId="0" borderId="0" xfId="1" applyNumberFormat="1" applyFont="1">
      <alignment vertical="center"/>
    </xf>
    <xf numFmtId="178" fontId="0" fillId="0" borderId="0" xfId="0" applyNumberFormat="1" applyFont="1">
      <alignment vertical="center"/>
    </xf>
    <xf numFmtId="179" fontId="0" fillId="0" borderId="0" xfId="1" applyNumberFormat="1" applyFont="1">
      <alignment vertical="center"/>
    </xf>
    <xf numFmtId="10" fontId="7" fillId="0" borderId="0" xfId="0" applyNumberFormat="1" applyFont="1">
      <alignment vertical="center"/>
    </xf>
    <xf numFmtId="176" fontId="8" fillId="0" borderId="1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9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9" fontId="8" fillId="0" borderId="2" xfId="0" applyNumberFormat="1" applyFont="1" applyBorder="1">
      <alignment vertical="center"/>
    </xf>
    <xf numFmtId="9" fontId="8" fillId="0" borderId="3" xfId="0" applyNumberFormat="1" applyFont="1" applyBorder="1">
      <alignment vertical="center"/>
    </xf>
    <xf numFmtId="9" fontId="8" fillId="0" borderId="4" xfId="0" applyNumberFormat="1" applyFont="1" applyBorder="1">
      <alignment vertical="center"/>
    </xf>
    <xf numFmtId="9" fontId="8" fillId="0" borderId="5" xfId="0" applyNumberFormat="1" applyFont="1" applyBorder="1">
      <alignment vertical="center"/>
    </xf>
    <xf numFmtId="177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C738-0EA0-044D-97EC-1708C7F7AB5B}">
  <dimension ref="A1:T36"/>
  <sheetViews>
    <sheetView tabSelected="1" topLeftCell="D1" zoomScale="82" workbookViewId="0">
      <selection activeCell="H3" sqref="H3:I9"/>
    </sheetView>
  </sheetViews>
  <sheetFormatPr baseColWidth="10" defaultColWidth="10.83203125" defaultRowHeight="18"/>
  <cols>
    <col min="1" max="2" width="10.83203125" style="13"/>
    <col min="3" max="5" width="15.83203125" style="13" customWidth="1"/>
    <col min="6" max="9" width="10.83203125" style="13"/>
    <col min="10" max="13" width="15.83203125" style="13" customWidth="1"/>
    <col min="14" max="14" width="10.83203125" style="13"/>
    <col min="15" max="15" width="13.5" style="13" bestFit="1" customWidth="1"/>
    <col min="16" max="16384" width="10.83203125" style="13"/>
  </cols>
  <sheetData>
    <row r="1" spans="1:20">
      <c r="A1" s="1"/>
      <c r="B1" s="3"/>
      <c r="C1" s="3"/>
      <c r="D1" s="3"/>
      <c r="E1" s="3"/>
      <c r="F1" s="3" t="s">
        <v>13</v>
      </c>
      <c r="G1" s="3"/>
      <c r="H1" s="3" t="s">
        <v>14</v>
      </c>
      <c r="I1" s="3"/>
      <c r="J1" s="3"/>
      <c r="L1" s="3"/>
      <c r="M1" s="3"/>
      <c r="O1" s="13" t="s">
        <v>58</v>
      </c>
      <c r="Q1" s="13" t="s">
        <v>57</v>
      </c>
      <c r="R1" s="3"/>
      <c r="S1" s="13" t="s">
        <v>59</v>
      </c>
    </row>
    <row r="2" spans="1:20" ht="19" thickBot="1">
      <c r="A2" s="1"/>
      <c r="B2" s="3"/>
      <c r="C2" s="3"/>
      <c r="D2" s="3"/>
      <c r="E2" s="3"/>
      <c r="F2" s="3" t="s">
        <v>17</v>
      </c>
      <c r="G2" s="3" t="s">
        <v>19</v>
      </c>
      <c r="H2" s="3" t="s">
        <v>17</v>
      </c>
      <c r="I2" s="3" t="s">
        <v>19</v>
      </c>
      <c r="J2" s="1" t="s">
        <v>23</v>
      </c>
      <c r="M2" s="3"/>
      <c r="O2" s="3" t="s">
        <v>17</v>
      </c>
      <c r="P2" s="3" t="s">
        <v>19</v>
      </c>
      <c r="Q2" s="3" t="s">
        <v>17</v>
      </c>
      <c r="R2" s="3" t="s">
        <v>19</v>
      </c>
      <c r="S2" s="3" t="s">
        <v>17</v>
      </c>
      <c r="T2" s="3" t="s">
        <v>19</v>
      </c>
    </row>
    <row r="3" spans="1:20" ht="19" thickBot="1">
      <c r="A3" s="3"/>
      <c r="B3" s="3"/>
      <c r="C3" s="3"/>
      <c r="D3" s="17"/>
      <c r="E3" s="2" t="s">
        <v>18</v>
      </c>
      <c r="F3" s="11">
        <f>F18</f>
        <v>8.7999999999999995E-2</v>
      </c>
      <c r="G3" s="11">
        <f>1-F3</f>
        <v>0.91200000000000003</v>
      </c>
      <c r="H3" s="29">
        <v>0.05</v>
      </c>
      <c r="I3" s="18">
        <f>1-H3</f>
        <v>0.95</v>
      </c>
      <c r="J3" s="8">
        <f>L4/(L3+L4)</f>
        <v>7.3069032338107298E-2</v>
      </c>
      <c r="L3" s="23">
        <f>F17/(1-F25)*(1-N25)</f>
        <v>1.1341788624434181</v>
      </c>
      <c r="M3" s="3"/>
      <c r="O3" s="29">
        <v>0.05</v>
      </c>
      <c r="P3" s="18">
        <f>1-O3</f>
        <v>0.95</v>
      </c>
      <c r="Q3" s="29">
        <v>0.08</v>
      </c>
      <c r="R3" s="18">
        <f>1-Q3</f>
        <v>0.92</v>
      </c>
      <c r="S3" s="50">
        <v>0.15</v>
      </c>
      <c r="T3" s="51">
        <v>0.85</v>
      </c>
    </row>
    <row r="4" spans="1:20">
      <c r="A4" s="3"/>
      <c r="B4" s="3"/>
      <c r="C4" s="3"/>
      <c r="D4" s="17"/>
      <c r="E4" s="2" t="s">
        <v>15</v>
      </c>
      <c r="F4" s="11">
        <v>8.4978507492632138E-2</v>
      </c>
      <c r="G4" s="11">
        <v>0.45479433733376395</v>
      </c>
      <c r="H4" s="32">
        <v>0.05</v>
      </c>
      <c r="I4" s="32">
        <v>0.05</v>
      </c>
      <c r="J4" s="1"/>
      <c r="K4" s="3"/>
      <c r="L4" s="23">
        <f>F18/(1-F26)*(1-N26)</f>
        <v>8.9406174643314684E-2</v>
      </c>
      <c r="M4" s="3"/>
      <c r="O4" s="32">
        <v>0.05</v>
      </c>
      <c r="P4" s="32">
        <v>0.05</v>
      </c>
      <c r="Q4" s="32">
        <v>0.05</v>
      </c>
      <c r="R4" s="32">
        <v>0.05</v>
      </c>
      <c r="S4" s="52">
        <v>0.05</v>
      </c>
      <c r="T4" s="52">
        <v>0.05</v>
      </c>
    </row>
    <row r="5" spans="1:20">
      <c r="A5" s="3"/>
      <c r="B5" s="3"/>
      <c r="C5" s="3"/>
      <c r="D5" s="17"/>
      <c r="E5" s="2" t="s">
        <v>35</v>
      </c>
      <c r="F5" s="11">
        <v>0.69245426805003951</v>
      </c>
      <c r="G5" s="11">
        <v>0.75420622924254443</v>
      </c>
      <c r="H5" s="33">
        <v>0.25</v>
      </c>
      <c r="I5" s="33">
        <v>0.4</v>
      </c>
      <c r="J5" s="24"/>
      <c r="K5" s="10" t="s">
        <v>28</v>
      </c>
      <c r="L5" s="3"/>
      <c r="M5" s="3"/>
      <c r="O5" s="33">
        <v>0.25</v>
      </c>
      <c r="P5" s="33">
        <v>0.4</v>
      </c>
      <c r="Q5" s="33">
        <v>0.25</v>
      </c>
      <c r="R5" s="33">
        <v>0.4</v>
      </c>
      <c r="S5" s="52">
        <v>0.25</v>
      </c>
      <c r="T5" s="52">
        <v>0.4</v>
      </c>
    </row>
    <row r="6" spans="1:20" ht="19" thickBot="1">
      <c r="A6" s="3"/>
      <c r="B6" s="3"/>
      <c r="C6" s="3"/>
      <c r="D6" s="17"/>
      <c r="E6" s="2" t="s">
        <v>37</v>
      </c>
      <c r="F6" s="40" t="s">
        <v>41</v>
      </c>
      <c r="G6" s="40" t="s">
        <v>41</v>
      </c>
      <c r="H6" s="41">
        <v>0.69245426805003951</v>
      </c>
      <c r="I6" s="41">
        <v>0.75420622924254443</v>
      </c>
      <c r="J6" s="24"/>
      <c r="K6" s="10"/>
      <c r="L6" s="3"/>
      <c r="M6" s="3"/>
      <c r="O6" s="41">
        <v>0.69245426805003951</v>
      </c>
      <c r="P6" s="41">
        <v>0.75420622924254443</v>
      </c>
      <c r="Q6" s="41">
        <v>0.69245426805003951</v>
      </c>
      <c r="R6" s="41">
        <v>0.75420622924254443</v>
      </c>
      <c r="S6" s="53">
        <v>0.69199999999999995</v>
      </c>
      <c r="T6" s="53">
        <v>0.754</v>
      </c>
    </row>
    <row r="7" spans="1:20" ht="19" thickBot="1">
      <c r="A7" s="3"/>
      <c r="B7" s="3"/>
      <c r="C7" s="3"/>
      <c r="D7" s="17"/>
      <c r="E7" s="2" t="s">
        <v>24</v>
      </c>
      <c r="F7" s="25">
        <v>0.6</v>
      </c>
      <c r="G7" s="25">
        <f>F7</f>
        <v>0.6</v>
      </c>
      <c r="H7" s="34">
        <v>0.75</v>
      </c>
      <c r="I7" s="35">
        <v>0.75</v>
      </c>
      <c r="J7" s="3"/>
      <c r="K7" s="1" t="s">
        <v>32</v>
      </c>
      <c r="L7" s="3"/>
      <c r="M7" s="3"/>
      <c r="O7" s="34">
        <v>0.75</v>
      </c>
      <c r="P7" s="35">
        <v>0.75</v>
      </c>
      <c r="Q7" s="34">
        <v>0.5</v>
      </c>
      <c r="R7" s="35">
        <v>0.5</v>
      </c>
      <c r="S7" s="54">
        <v>0.3</v>
      </c>
      <c r="T7" s="55">
        <v>0.3</v>
      </c>
    </row>
    <row r="8" spans="1:20" ht="19" thickBot="1">
      <c r="A8" s="3"/>
      <c r="B8" s="3"/>
      <c r="C8" s="3"/>
      <c r="D8" s="17"/>
      <c r="E8" s="2" t="s">
        <v>44</v>
      </c>
      <c r="F8" s="25">
        <v>0.8</v>
      </c>
      <c r="G8" s="25">
        <f>F8</f>
        <v>0.8</v>
      </c>
      <c r="H8" s="43">
        <v>0.85</v>
      </c>
      <c r="I8" s="44">
        <v>0.85</v>
      </c>
      <c r="J8" s="3"/>
      <c r="K8" s="60" t="s">
        <v>31</v>
      </c>
      <c r="L8" s="61"/>
      <c r="M8" s="3"/>
      <c r="O8" s="43">
        <v>0.85</v>
      </c>
      <c r="P8" s="44">
        <v>0.85</v>
      </c>
      <c r="Q8" s="43">
        <v>0.7</v>
      </c>
      <c r="R8" s="44">
        <v>0.7</v>
      </c>
      <c r="S8" s="56">
        <v>0.5</v>
      </c>
      <c r="T8" s="57">
        <v>0.5</v>
      </c>
    </row>
    <row r="9" spans="1:20" ht="19" thickBot="1">
      <c r="A9" s="3"/>
      <c r="B9" s="3"/>
      <c r="C9" s="3"/>
      <c r="D9" s="17"/>
      <c r="E9" s="2" t="s">
        <v>45</v>
      </c>
      <c r="F9" s="40" t="s">
        <v>41</v>
      </c>
      <c r="G9" s="40" t="s">
        <v>41</v>
      </c>
      <c r="H9" s="34">
        <v>0.9</v>
      </c>
      <c r="I9" s="35">
        <f>H9</f>
        <v>0.9</v>
      </c>
      <c r="J9" s="3"/>
      <c r="K9" s="36"/>
      <c r="L9" s="36"/>
      <c r="M9" s="3"/>
      <c r="O9" s="34">
        <v>0.9</v>
      </c>
      <c r="P9" s="35">
        <f>O9</f>
        <v>0.9</v>
      </c>
      <c r="Q9" s="34">
        <v>0.8</v>
      </c>
      <c r="R9" s="35">
        <f>Q9</f>
        <v>0.8</v>
      </c>
      <c r="S9" s="56">
        <v>0.7</v>
      </c>
      <c r="T9" s="57">
        <v>0.7</v>
      </c>
    </row>
    <row r="10" spans="1:20">
      <c r="A10" s="3"/>
      <c r="B10" s="3"/>
      <c r="C10" s="3"/>
      <c r="D10" s="3"/>
      <c r="E10" s="12" t="s">
        <v>25</v>
      </c>
      <c r="F10" s="19">
        <f t="shared" ref="F10:I11" si="0">F7*(1-F4)+F4</f>
        <v>0.63399140299705281</v>
      </c>
      <c r="G10" s="19">
        <f t="shared" si="0"/>
        <v>0.78191773493350558</v>
      </c>
      <c r="H10" s="19">
        <f t="shared" si="0"/>
        <v>0.76249999999999996</v>
      </c>
      <c r="I10" s="19">
        <f t="shared" si="0"/>
        <v>0.76249999999999996</v>
      </c>
      <c r="J10" s="3"/>
      <c r="K10" s="3" t="s">
        <v>27</v>
      </c>
      <c r="L10" s="31"/>
      <c r="M10" s="3"/>
    </row>
    <row r="11" spans="1:20">
      <c r="A11" s="3"/>
      <c r="B11" s="3"/>
      <c r="C11" s="3"/>
      <c r="D11" s="17"/>
      <c r="E11" s="12" t="s">
        <v>46</v>
      </c>
      <c r="F11" s="19">
        <f t="shared" si="0"/>
        <v>0.93849085361000795</v>
      </c>
      <c r="G11" s="19">
        <f t="shared" si="0"/>
        <v>0.95084124584850893</v>
      </c>
      <c r="H11" s="19">
        <f t="shared" si="0"/>
        <v>0.88749999999999996</v>
      </c>
      <c r="I11" s="19">
        <f t="shared" si="0"/>
        <v>0.91</v>
      </c>
      <c r="J11" s="3"/>
      <c r="K11" s="1"/>
      <c r="L11" s="3"/>
      <c r="M11" s="3"/>
    </row>
    <row r="12" spans="1:20">
      <c r="A12" s="3"/>
      <c r="B12" s="3"/>
      <c r="C12" s="3"/>
      <c r="D12" s="17"/>
      <c r="E12" s="12" t="s">
        <v>47</v>
      </c>
      <c r="F12" s="40" t="s">
        <v>41</v>
      </c>
      <c r="G12" s="40" t="s">
        <v>41</v>
      </c>
      <c r="H12" s="19">
        <f>H9*(1-H6)+H6</f>
        <v>0.96924542680500392</v>
      </c>
      <c r="I12" s="19">
        <f>I9*(1-I6)+I6</f>
        <v>0.97542062292425447</v>
      </c>
      <c r="J12" s="3"/>
      <c r="K12" s="1"/>
      <c r="L12" s="3"/>
      <c r="M12" s="3"/>
    </row>
    <row r="13" spans="1:20">
      <c r="A13" s="3"/>
      <c r="B13" s="17"/>
      <c r="C13" s="18"/>
      <c r="D13" s="18"/>
      <c r="E13" s="6"/>
      <c r="F13" s="6"/>
      <c r="G13" s="3"/>
      <c r="H13" s="3"/>
      <c r="I13" s="3"/>
      <c r="J13" s="3"/>
      <c r="K13" s="3"/>
      <c r="L13" s="3"/>
      <c r="M13" s="3"/>
    </row>
    <row r="14" spans="1:20">
      <c r="A14" s="1" t="s">
        <v>3</v>
      </c>
      <c r="B14" s="3"/>
      <c r="C14" s="3"/>
      <c r="D14" s="3"/>
      <c r="E14" s="3"/>
      <c r="F14" s="3"/>
      <c r="G14" s="3"/>
      <c r="H14" s="1" t="s">
        <v>8</v>
      </c>
      <c r="I14" s="3"/>
      <c r="J14" s="3"/>
      <c r="K14" s="3"/>
      <c r="L14" s="3"/>
      <c r="M14" s="3"/>
    </row>
    <row r="15" spans="1:20">
      <c r="A15" s="3" t="s">
        <v>9</v>
      </c>
      <c r="B15" s="3"/>
      <c r="C15" s="3"/>
      <c r="D15" s="3"/>
      <c r="E15" s="3"/>
      <c r="F15" s="3"/>
      <c r="G15" s="3"/>
      <c r="H15" s="3" t="s">
        <v>9</v>
      </c>
      <c r="I15" s="3"/>
      <c r="J15" s="3"/>
      <c r="K15" s="3"/>
      <c r="L15" s="3"/>
      <c r="M15" s="3"/>
    </row>
    <row r="16" spans="1:20">
      <c r="A16" s="3"/>
      <c r="B16" s="3"/>
      <c r="C16" s="17" t="s">
        <v>5</v>
      </c>
      <c r="D16" s="17" t="s">
        <v>2</v>
      </c>
      <c r="E16" s="17" t="s">
        <v>10</v>
      </c>
      <c r="F16" s="17" t="s">
        <v>1</v>
      </c>
      <c r="G16" s="3"/>
      <c r="H16" s="3"/>
      <c r="I16" s="3"/>
      <c r="J16" s="14" t="s">
        <v>40</v>
      </c>
      <c r="K16" s="17" t="s">
        <v>5</v>
      </c>
      <c r="L16" s="17" t="s">
        <v>2</v>
      </c>
      <c r="M16" s="17" t="s">
        <v>10</v>
      </c>
      <c r="N16" s="17" t="s">
        <v>1</v>
      </c>
    </row>
    <row r="17" spans="1:16">
      <c r="A17" s="3"/>
      <c r="B17" s="17" t="s">
        <v>11</v>
      </c>
      <c r="C17" s="11">
        <v>5.7961314651137401E-2</v>
      </c>
      <c r="D17" s="11">
        <v>0.52450551431891579</v>
      </c>
      <c r="E17" s="27">
        <v>0.41799999999999998</v>
      </c>
      <c r="F17" s="27">
        <v>0.91200000000000003</v>
      </c>
      <c r="G17" s="3"/>
      <c r="H17" s="3"/>
      <c r="I17" s="17" t="s">
        <v>11</v>
      </c>
      <c r="J17" s="15">
        <f>J25*(1-I6)/(J25*(1-I6)+K25*(1-I5) + L25*(1-I4) + M25)</f>
        <v>1.5322246874494138E-2</v>
      </c>
      <c r="K17" s="18">
        <f>K25*(1-I5)/(J25*(1-I6)+K25*(1-I5) + L25*(1-I4) + M25)</f>
        <v>0.35220866083835028</v>
      </c>
      <c r="L17" s="18">
        <f>L25*(1-I4)/(J25*(1-I6)+K25*(1-I5) + L25*(1-I4) + M25)</f>
        <v>0.32078001189923494</v>
      </c>
      <c r="M17" s="6">
        <f>M25/(J25*(1-I6)+K25*(1-I5) + L25*(1-I4) + M25)</f>
        <v>0.31168908038792065</v>
      </c>
      <c r="N17" s="6">
        <f>1-N18</f>
        <v>0.95</v>
      </c>
      <c r="O17" s="13" t="s">
        <v>60</v>
      </c>
      <c r="P17" s="15"/>
    </row>
    <row r="18" spans="1:16">
      <c r="A18" s="3"/>
      <c r="B18" s="17" t="s">
        <v>12</v>
      </c>
      <c r="C18" s="11">
        <v>0.24776337037768889</v>
      </c>
      <c r="D18" s="11">
        <v>0.64928012210328356</v>
      </c>
      <c r="E18" s="27">
        <v>0.10299999999999999</v>
      </c>
      <c r="F18" s="27">
        <v>8.7999999999999995E-2</v>
      </c>
      <c r="G18" s="3"/>
      <c r="H18" s="3"/>
      <c r="I18" s="17" t="s">
        <v>12</v>
      </c>
      <c r="J18" s="42">
        <f>J26*(1-H6)/(J26*(1-H6)+K26*(1-H5) + L26*(1-H4) + M26)</f>
        <v>0.16066095969229627</v>
      </c>
      <c r="K18" s="18">
        <f>K26*(1-H5)/(J26*(1-H6)+K26*(1-H5) + L26*(1-H4) + M26)</f>
        <v>0.68325701763188806</v>
      </c>
      <c r="L18" s="18">
        <f>L26*(1-H4)/(J26*(1-H6)+K26*(1-H5) + L26*(1-H4) + M26)</f>
        <v>6.0521600629397709E-2</v>
      </c>
      <c r="M18" s="6">
        <f>M26/(J26*(1-H6)+K26*(1-H5) + L26*(1-H4) + M26)</f>
        <v>9.556042204641807E-2</v>
      </c>
      <c r="N18" s="6">
        <f>H3</f>
        <v>0.05</v>
      </c>
      <c r="P18" s="15"/>
    </row>
    <row r="19" spans="1:16">
      <c r="A19" s="3"/>
      <c r="B19" s="17" t="s">
        <v>1</v>
      </c>
      <c r="C19" s="18">
        <f>C17*$F17+C18*$F18</f>
        <v>7.4663895555073939E-2</v>
      </c>
      <c r="D19" s="18">
        <f t="shared" ref="D19:E19" si="1">D17*$F17+D18*$F18</f>
        <v>0.53548567980394024</v>
      </c>
      <c r="E19" s="18">
        <f t="shared" si="1"/>
        <v>0.39028000000000002</v>
      </c>
      <c r="F19" s="19">
        <v>1</v>
      </c>
      <c r="G19" s="3"/>
      <c r="H19" s="3"/>
      <c r="I19" s="17" t="s">
        <v>1</v>
      </c>
      <c r="J19" s="18">
        <f>J17*$I3+J18*$H3</f>
        <v>2.2589182515384242E-2</v>
      </c>
      <c r="K19" s="18">
        <f>K17*$I3+K18*$H3</f>
        <v>0.36876107867802721</v>
      </c>
      <c r="L19" s="18">
        <f t="shared" ref="L19:M19" si="2">L17*$I3+L18*$H3</f>
        <v>0.30776709133574304</v>
      </c>
      <c r="M19" s="18">
        <f t="shared" si="2"/>
        <v>0.30088264747084548</v>
      </c>
      <c r="N19" s="19">
        <v>1</v>
      </c>
      <c r="P19" s="15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K20" s="3"/>
      <c r="L20" s="3"/>
      <c r="M20" s="3"/>
      <c r="N20" s="3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  <c r="N21" s="3"/>
    </row>
    <row r="22" spans="1:16">
      <c r="A22" s="1" t="s">
        <v>3</v>
      </c>
      <c r="B22" s="3"/>
      <c r="C22" s="3"/>
      <c r="D22" s="3"/>
      <c r="E22" s="3"/>
      <c r="F22" s="3"/>
      <c r="G22" s="3"/>
      <c r="H22" s="1" t="s">
        <v>8</v>
      </c>
      <c r="I22" s="3"/>
      <c r="K22" s="3"/>
      <c r="L22" s="3"/>
      <c r="M22" s="3" t="s">
        <v>33</v>
      </c>
      <c r="N22" s="3"/>
    </row>
    <row r="23" spans="1:16">
      <c r="A23" s="3" t="s">
        <v>20</v>
      </c>
      <c r="B23" s="3"/>
      <c r="C23" s="3"/>
      <c r="D23" s="3"/>
      <c r="E23" s="3"/>
      <c r="F23" s="3"/>
      <c r="G23" s="3"/>
      <c r="H23" s="3" t="s">
        <v>20</v>
      </c>
      <c r="I23" s="3"/>
      <c r="K23" s="3"/>
      <c r="L23" s="3"/>
      <c r="M23" s="3"/>
      <c r="N23" s="3"/>
    </row>
    <row r="24" spans="1:16">
      <c r="A24" s="3"/>
      <c r="B24" s="3"/>
      <c r="C24" s="17" t="s">
        <v>5</v>
      </c>
      <c r="D24" s="17" t="s">
        <v>2</v>
      </c>
      <c r="E24" s="17" t="s">
        <v>10</v>
      </c>
      <c r="F24" s="22" t="s">
        <v>22</v>
      </c>
      <c r="G24" s="3"/>
      <c r="H24" s="3"/>
      <c r="I24" s="3"/>
      <c r="J24" s="14" t="s">
        <v>40</v>
      </c>
      <c r="K24" s="17" t="s">
        <v>5</v>
      </c>
      <c r="L24" s="17" t="s">
        <v>2</v>
      </c>
      <c r="M24" s="17" t="s">
        <v>10</v>
      </c>
      <c r="N24" s="22" t="s">
        <v>22</v>
      </c>
    </row>
    <row r="25" spans="1:16">
      <c r="A25" s="3"/>
      <c r="B25" s="17" t="s">
        <v>11</v>
      </c>
      <c r="C25" s="27">
        <v>0.14593773598983306</v>
      </c>
      <c r="D25" s="11">
        <v>0.59537411630698078</v>
      </c>
      <c r="E25" s="11">
        <v>0.25868814770318627</v>
      </c>
      <c r="F25" s="19">
        <f>C25*G5+D25*G4</f>
        <v>0.38083992625659457</v>
      </c>
      <c r="G25" s="3"/>
      <c r="H25" s="3"/>
      <c r="I25" s="17" t="s">
        <v>11</v>
      </c>
      <c r="J25" s="38">
        <v>4.8000000000000001E-2</v>
      </c>
      <c r="K25" s="30">
        <f>50%-J25</f>
        <v>0.45200000000000001</v>
      </c>
      <c r="L25" s="33">
        <f>76%-K25-J25</f>
        <v>0.26</v>
      </c>
      <c r="M25" s="39">
        <f>1-K25-L25-J25</f>
        <v>0.24000000000000005</v>
      </c>
      <c r="N25" s="19">
        <f>K25*I5+L25*I4+J25*I6</f>
        <v>0.23000189900364215</v>
      </c>
    </row>
    <row r="26" spans="1:16">
      <c r="A26" s="3"/>
      <c r="B26" s="17" t="s">
        <v>12</v>
      </c>
      <c r="C26" s="27">
        <v>0.49784810414371805</v>
      </c>
      <c r="D26" s="11">
        <v>0.43850068254898816</v>
      </c>
      <c r="E26" s="11">
        <v>6.3651213307293841E-2</v>
      </c>
      <c r="F26" s="19">
        <f>C26*F5+D26*F4</f>
        <v>0.38200017809245163</v>
      </c>
      <c r="G26" s="3"/>
      <c r="H26" s="3"/>
      <c r="I26" s="17" t="s">
        <v>12</v>
      </c>
      <c r="J26" s="42">
        <v>0.32800000000000001</v>
      </c>
      <c r="K26" s="33">
        <f>90%-J26</f>
        <v>0.57200000000000006</v>
      </c>
      <c r="L26" s="33">
        <f>94%-J26-K26</f>
        <v>3.9999999999999813E-2</v>
      </c>
      <c r="M26" s="39">
        <f>1-K26-L26-J26</f>
        <v>6.0000000000000109E-2</v>
      </c>
      <c r="N26" s="19">
        <f>K26*H5+L26*H4+H6*J26</f>
        <v>0.37212499992041298</v>
      </c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  <c r="N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</row>
    <row r="29" spans="1:16">
      <c r="A29" s="1" t="s">
        <v>3</v>
      </c>
      <c r="B29" s="3"/>
      <c r="C29" s="3"/>
      <c r="D29" s="3"/>
      <c r="E29" s="3"/>
      <c r="F29" s="3"/>
      <c r="G29" s="3"/>
      <c r="H29" s="1" t="s">
        <v>8</v>
      </c>
      <c r="I29" s="3"/>
      <c r="K29" s="3"/>
      <c r="L29" s="3"/>
      <c r="M29" s="3"/>
      <c r="N29" s="3"/>
    </row>
    <row r="30" spans="1:16">
      <c r="A30" s="3" t="s">
        <v>48</v>
      </c>
      <c r="B30" s="3"/>
      <c r="C30" s="3"/>
      <c r="D30" s="3"/>
      <c r="E30" s="3"/>
      <c r="F30" s="3"/>
      <c r="G30" s="3"/>
      <c r="H30" s="3" t="s">
        <v>48</v>
      </c>
      <c r="I30" s="3"/>
      <c r="K30" s="3"/>
      <c r="L30" s="3"/>
      <c r="M30" s="3"/>
      <c r="N30" s="3"/>
    </row>
    <row r="31" spans="1:16">
      <c r="A31" s="3"/>
      <c r="B31" s="3"/>
      <c r="C31" s="17" t="s">
        <v>5</v>
      </c>
      <c r="D31" s="17" t="s">
        <v>2</v>
      </c>
      <c r="E31" s="17" t="s">
        <v>0</v>
      </c>
      <c r="F31" s="17" t="s">
        <v>7</v>
      </c>
      <c r="G31" s="3"/>
      <c r="H31" s="3"/>
      <c r="I31" s="3"/>
      <c r="J31" s="14" t="s">
        <v>40</v>
      </c>
      <c r="K31" s="17" t="s">
        <v>5</v>
      </c>
      <c r="L31" s="17" t="s">
        <v>2</v>
      </c>
      <c r="M31" s="17" t="s">
        <v>0</v>
      </c>
      <c r="N31" s="17" t="s">
        <v>7</v>
      </c>
    </row>
    <row r="32" spans="1:16">
      <c r="A32" s="3"/>
      <c r="B32" s="17" t="s">
        <v>11</v>
      </c>
      <c r="C32" s="20">
        <f>E32*(1-G$8)</f>
        <v>3.8506778382194785E-3</v>
      </c>
      <c r="D32" s="20">
        <f>E32*(1-G$7)</f>
        <v>7.7013556764389595E-3</v>
      </c>
      <c r="E32" s="20">
        <f>F32/(1-D17*G$7-C17*G$8)</f>
        <v>1.9253389191097398E-2</v>
      </c>
      <c r="F32" s="28">
        <v>1.2301522511857317E-2</v>
      </c>
      <c r="G32" s="3"/>
      <c r="H32" s="3"/>
      <c r="I32" s="17" t="s">
        <v>11</v>
      </c>
      <c r="J32" s="15">
        <f>M32*(1-I$9)</f>
        <v>1.9253389191097392E-3</v>
      </c>
      <c r="K32" s="20">
        <f>M32*(1-I$8)</f>
        <v>2.8880083786646102E-3</v>
      </c>
      <c r="L32" s="20">
        <f>M32*(1-I$7)</f>
        <v>4.8133472977743494E-3</v>
      </c>
      <c r="M32" s="4">
        <f>E32</f>
        <v>1.9253389191097398E-2</v>
      </c>
      <c r="N32" s="21">
        <f>SUMPRODUCT(J32:M32,J17:M17)</f>
        <v>8.5917788565541536E-3</v>
      </c>
    </row>
    <row r="33" spans="1:15">
      <c r="A33" s="3"/>
      <c r="B33" s="17" t="s">
        <v>12</v>
      </c>
      <c r="C33" s="20">
        <f>E33*(1-F$8)</f>
        <v>0.11232264998912009</v>
      </c>
      <c r="D33" s="20">
        <f>E33*(1-F$7)</f>
        <v>0.22464529997824023</v>
      </c>
      <c r="E33" s="20">
        <f>F33/(1-D18*F$7-C18*F$8)</f>
        <v>0.56161324994560058</v>
      </c>
      <c r="F33" s="27">
        <v>0.23150890492166812</v>
      </c>
      <c r="G33" s="3"/>
      <c r="H33" s="3"/>
      <c r="I33" s="17" t="s">
        <v>12</v>
      </c>
      <c r="J33" s="49">
        <f>M33*(1-H$9)</f>
        <v>5.6161324994560044E-2</v>
      </c>
      <c r="K33" s="20">
        <f>M33*(1-H$8)</f>
        <v>8.4241987491840101E-2</v>
      </c>
      <c r="L33" s="20">
        <f>M33*(1-H$7)</f>
        <v>0.14040331248640014</v>
      </c>
      <c r="M33" s="4">
        <f>E33</f>
        <v>0.56161324994560058</v>
      </c>
      <c r="N33" s="21">
        <f>SUMPRODUCT(J33:M33,J18:M18)</f>
        <v>0.12874729390128295</v>
      </c>
      <c r="O33" s="13" t="s">
        <v>43</v>
      </c>
    </row>
    <row r="34" spans="1:15">
      <c r="B34" s="14"/>
      <c r="C34" s="8"/>
      <c r="D34" s="8"/>
      <c r="E34" s="3" t="s">
        <v>21</v>
      </c>
      <c r="F34" s="8">
        <f>SUMPRODUCT(F32:F33,F17:F18)</f>
        <v>3.1591772163920673E-2</v>
      </c>
      <c r="I34" s="14"/>
      <c r="K34" s="16"/>
      <c r="L34" s="7"/>
      <c r="M34" s="7" t="s">
        <v>21</v>
      </c>
      <c r="N34" s="9">
        <f>SUMPRODUCT(N32:N33,N17:N18)</f>
        <v>1.4599554608790593E-2</v>
      </c>
      <c r="O34" s="42">
        <f>N34/F34</f>
        <v>0.46213154909568477</v>
      </c>
    </row>
    <row r="35" spans="1:15">
      <c r="F35" s="15"/>
      <c r="N35" s="8"/>
    </row>
    <row r="36" spans="1:15">
      <c r="F36" s="9"/>
      <c r="N36" s="8"/>
    </row>
  </sheetData>
  <mergeCells count="1">
    <mergeCell ref="K8:L8"/>
  </mergeCells>
  <phoneticPr fontId="1"/>
  <pageMargins left="0.7" right="0.7" top="0.75" bottom="0.75" header="0.3" footer="0.3"/>
  <ignoredErrors>
    <ignoredError sqref="F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61EA3-A4D4-B24B-8747-FDCA57FB9EA9}">
  <dimension ref="A1:W36"/>
  <sheetViews>
    <sheetView topLeftCell="C1" zoomScale="86" zoomScaleNormal="100" workbookViewId="0">
      <selection activeCell="N35" sqref="N35"/>
    </sheetView>
  </sheetViews>
  <sheetFormatPr baseColWidth="10" defaultColWidth="10.83203125" defaultRowHeight="18"/>
  <cols>
    <col min="1" max="2" width="10.83203125" style="13"/>
    <col min="3" max="5" width="15.83203125" style="13" customWidth="1"/>
    <col min="6" max="6" width="10.83203125" style="13" customWidth="1"/>
    <col min="7" max="9" width="10.83203125" style="13"/>
    <col min="10" max="13" width="15.83203125" style="13" customWidth="1"/>
    <col min="14" max="15" width="10.83203125" style="13" customWidth="1"/>
    <col min="16" max="16" width="13.5" style="13" bestFit="1" customWidth="1"/>
    <col min="17" max="19" width="10.83203125" style="13"/>
    <col min="20" max="20" width="10.83203125" style="13" customWidth="1"/>
    <col min="21" max="16384" width="10.83203125" style="13"/>
  </cols>
  <sheetData>
    <row r="1" spans="1:23">
      <c r="A1" s="1"/>
      <c r="B1" s="3"/>
      <c r="C1" s="3"/>
      <c r="D1" s="3"/>
      <c r="E1" s="3"/>
      <c r="F1" s="3" t="s">
        <v>13</v>
      </c>
      <c r="G1" s="3"/>
      <c r="H1" s="3" t="s">
        <v>14</v>
      </c>
      <c r="I1" s="3"/>
      <c r="J1" s="3"/>
      <c r="L1" s="3"/>
      <c r="M1" s="3"/>
      <c r="P1" s="13" t="s">
        <v>58</v>
      </c>
      <c r="R1" s="13" t="s">
        <v>57</v>
      </c>
      <c r="S1" s="3"/>
      <c r="T1" s="13" t="s">
        <v>59</v>
      </c>
    </row>
    <row r="2" spans="1:23" ht="19" thickBot="1">
      <c r="A2" s="1"/>
      <c r="B2" s="3"/>
      <c r="C2" s="3"/>
      <c r="D2" s="3"/>
      <c r="E2" s="3"/>
      <c r="F2" s="3" t="s">
        <v>17</v>
      </c>
      <c r="G2" s="3" t="s">
        <v>19</v>
      </c>
      <c r="H2" s="3" t="s">
        <v>17</v>
      </c>
      <c r="I2" s="3" t="s">
        <v>19</v>
      </c>
      <c r="J2" s="1" t="s">
        <v>23</v>
      </c>
      <c r="M2" s="3"/>
      <c r="P2" s="3" t="s">
        <v>17</v>
      </c>
      <c r="Q2" s="3" t="s">
        <v>19</v>
      </c>
      <c r="R2" s="3" t="s">
        <v>17</v>
      </c>
      <c r="S2" s="3" t="s">
        <v>19</v>
      </c>
      <c r="T2" s="3" t="s">
        <v>17</v>
      </c>
      <c r="U2" s="3" t="s">
        <v>19</v>
      </c>
    </row>
    <row r="3" spans="1:23" ht="19" thickBot="1">
      <c r="A3" s="3"/>
      <c r="B3" s="3"/>
      <c r="C3" s="3"/>
      <c r="D3" s="17"/>
      <c r="E3" s="2" t="s">
        <v>18</v>
      </c>
      <c r="F3" s="11">
        <f>F18</f>
        <v>8.7999999999999995E-2</v>
      </c>
      <c r="G3" s="11">
        <f>1-F3</f>
        <v>0.91200000000000003</v>
      </c>
      <c r="H3" s="29">
        <v>0.05</v>
      </c>
      <c r="I3" s="18">
        <f>1-H3</f>
        <v>0.95</v>
      </c>
      <c r="J3" s="8">
        <f>L4/(L3+L4)</f>
        <v>7.3069032338107298E-2</v>
      </c>
      <c r="L3" s="23">
        <f>F17/(1-F25)*(1-N25)</f>
        <v>1.1341788624434181</v>
      </c>
      <c r="M3" s="3"/>
      <c r="P3" s="29">
        <v>0.05</v>
      </c>
      <c r="Q3" s="18">
        <f>1-P3</f>
        <v>0.95</v>
      </c>
      <c r="R3" s="29">
        <v>0.08</v>
      </c>
      <c r="S3" s="18">
        <f>1-R3</f>
        <v>0.92</v>
      </c>
      <c r="T3" s="29">
        <v>0.15</v>
      </c>
      <c r="U3" s="18">
        <f>1-T3</f>
        <v>0.85</v>
      </c>
    </row>
    <row r="4" spans="1:23">
      <c r="A4" s="3"/>
      <c r="B4" s="3"/>
      <c r="C4" s="3"/>
      <c r="D4" s="17"/>
      <c r="E4" s="2" t="s">
        <v>15</v>
      </c>
      <c r="F4" s="11">
        <v>8.4978507492632138E-2</v>
      </c>
      <c r="G4" s="11">
        <v>0.45479433733376395</v>
      </c>
      <c r="H4" s="32">
        <v>0.05</v>
      </c>
      <c r="I4" s="32">
        <v>0.05</v>
      </c>
      <c r="J4" s="1"/>
      <c r="K4" s="3"/>
      <c r="L4" s="23">
        <f>F18/(1-F26)*(1-N26)</f>
        <v>8.9406174643314684E-2</v>
      </c>
      <c r="M4" s="3"/>
      <c r="P4" s="32">
        <v>0.05</v>
      </c>
      <c r="Q4" s="32">
        <v>0.05</v>
      </c>
      <c r="R4" s="32">
        <v>0.05</v>
      </c>
      <c r="S4" s="32">
        <v>0.05</v>
      </c>
      <c r="T4" s="32">
        <v>0.05</v>
      </c>
      <c r="U4" s="32">
        <v>0.05</v>
      </c>
    </row>
    <row r="5" spans="1:23">
      <c r="A5" s="3"/>
      <c r="B5" s="3"/>
      <c r="C5" s="3"/>
      <c r="D5" s="17"/>
      <c r="E5" s="2" t="s">
        <v>35</v>
      </c>
      <c r="F5" s="11">
        <v>0.69245426805003951</v>
      </c>
      <c r="G5" s="11">
        <v>0.75420622924254443</v>
      </c>
      <c r="H5" s="33">
        <v>0.25</v>
      </c>
      <c r="I5" s="33">
        <v>0.4</v>
      </c>
      <c r="J5" s="24" t="s">
        <v>56</v>
      </c>
      <c r="K5" s="10" t="s">
        <v>28</v>
      </c>
      <c r="L5" s="3"/>
      <c r="M5" s="3"/>
      <c r="P5" s="33">
        <v>0.25</v>
      </c>
      <c r="Q5" s="33">
        <v>0.4</v>
      </c>
      <c r="R5" s="33">
        <v>0.25</v>
      </c>
      <c r="S5" s="33">
        <v>0.4</v>
      </c>
      <c r="T5" s="33">
        <v>0.25</v>
      </c>
      <c r="U5" s="33">
        <v>0.4</v>
      </c>
    </row>
    <row r="6" spans="1:23" ht="19" thickBot="1">
      <c r="A6" s="3"/>
      <c r="B6" s="3"/>
      <c r="C6" s="3"/>
      <c r="D6" s="17"/>
      <c r="E6" s="2" t="s">
        <v>37</v>
      </c>
      <c r="F6" s="40" t="s">
        <v>41</v>
      </c>
      <c r="G6" s="40" t="s">
        <v>41</v>
      </c>
      <c r="H6" s="41">
        <v>0.69245426805003951</v>
      </c>
      <c r="I6" s="41">
        <v>0.75420622924254443</v>
      </c>
      <c r="J6" s="24"/>
      <c r="K6" s="10"/>
      <c r="L6" s="3"/>
      <c r="M6" s="3"/>
      <c r="P6" s="41">
        <v>0.69245426805003951</v>
      </c>
      <c r="Q6" s="41">
        <v>0.75420622924254443</v>
      </c>
      <c r="R6" s="41">
        <v>0.69245426805003951</v>
      </c>
      <c r="S6" s="41">
        <v>0.75420622924254443</v>
      </c>
      <c r="T6" s="41">
        <v>0.69245426805003951</v>
      </c>
      <c r="U6" s="41">
        <v>0.75420622924254443</v>
      </c>
    </row>
    <row r="7" spans="1:23" ht="19" thickBot="1">
      <c r="A7" s="3"/>
      <c r="B7" s="3"/>
      <c r="C7" s="3"/>
      <c r="D7" s="17"/>
      <c r="E7" s="2" t="s">
        <v>16</v>
      </c>
      <c r="F7" s="11">
        <v>0.60599999999999998</v>
      </c>
      <c r="G7" s="25">
        <f>F7</f>
        <v>0.60599999999999998</v>
      </c>
      <c r="H7" s="34">
        <v>0.75</v>
      </c>
      <c r="I7" s="35">
        <v>0.75</v>
      </c>
      <c r="J7" s="3"/>
      <c r="K7" s="1" t="s">
        <v>32</v>
      </c>
      <c r="L7" s="3"/>
      <c r="M7" s="3"/>
      <c r="P7" s="34">
        <v>0.75</v>
      </c>
      <c r="Q7" s="35">
        <v>0.75</v>
      </c>
      <c r="R7" s="34">
        <v>0.5</v>
      </c>
      <c r="S7" s="35">
        <v>0.5</v>
      </c>
      <c r="T7" s="34">
        <v>0.3</v>
      </c>
      <c r="U7" s="35">
        <f>T7</f>
        <v>0.3</v>
      </c>
    </row>
    <row r="8" spans="1:23" ht="19" thickBot="1">
      <c r="A8" s="3"/>
      <c r="B8" s="3"/>
      <c r="C8" s="3"/>
      <c r="D8" s="17"/>
      <c r="E8" s="2" t="s">
        <v>34</v>
      </c>
      <c r="F8" s="11">
        <v>0.80600000000000005</v>
      </c>
      <c r="G8" s="25">
        <f>F8</f>
        <v>0.80600000000000005</v>
      </c>
      <c r="H8" s="43">
        <v>0.85</v>
      </c>
      <c r="I8" s="44">
        <v>0.85</v>
      </c>
      <c r="J8" s="3"/>
      <c r="K8" s="60" t="s">
        <v>31</v>
      </c>
      <c r="L8" s="61"/>
      <c r="M8" s="3"/>
      <c r="P8" s="43">
        <v>0.85</v>
      </c>
      <c r="Q8" s="44">
        <v>0.85</v>
      </c>
      <c r="R8" s="43">
        <v>0.7</v>
      </c>
      <c r="S8" s="44">
        <v>0.7</v>
      </c>
      <c r="T8" s="43">
        <v>0.5</v>
      </c>
      <c r="U8" s="44">
        <f>T8</f>
        <v>0.5</v>
      </c>
    </row>
    <row r="9" spans="1:23" ht="19" thickBot="1">
      <c r="A9" s="3"/>
      <c r="B9" s="3"/>
      <c r="C9" s="3"/>
      <c r="D9" s="17"/>
      <c r="E9" s="2" t="s">
        <v>38</v>
      </c>
      <c r="F9" s="40" t="s">
        <v>41</v>
      </c>
      <c r="G9" s="40" t="s">
        <v>41</v>
      </c>
      <c r="H9" s="34">
        <v>0.9</v>
      </c>
      <c r="I9" s="35">
        <f>H9</f>
        <v>0.9</v>
      </c>
      <c r="J9" s="3"/>
      <c r="K9" s="36"/>
      <c r="L9" s="36"/>
      <c r="M9" s="3"/>
      <c r="P9" s="34">
        <v>0.9</v>
      </c>
      <c r="Q9" s="35">
        <f>P9</f>
        <v>0.9</v>
      </c>
      <c r="R9" s="34">
        <v>0.8</v>
      </c>
      <c r="S9" s="35">
        <f>R9</f>
        <v>0.8</v>
      </c>
      <c r="T9" s="34">
        <v>0.7</v>
      </c>
      <c r="U9" s="35">
        <f>T9</f>
        <v>0.7</v>
      </c>
    </row>
    <row r="10" spans="1:23">
      <c r="A10" s="3"/>
      <c r="B10" s="3"/>
      <c r="C10" s="3"/>
      <c r="D10" s="3"/>
      <c r="E10" s="12" t="s">
        <v>6</v>
      </c>
      <c r="F10" s="19">
        <f t="shared" ref="F10:I11" si="0">F7*(1-F4)+F4</f>
        <v>0.639481531952097</v>
      </c>
      <c r="G10" s="19">
        <f t="shared" si="0"/>
        <v>0.78518896890950307</v>
      </c>
      <c r="H10" s="19">
        <f t="shared" si="0"/>
        <v>0.76249999999999996</v>
      </c>
      <c r="I10" s="19">
        <f t="shared" si="0"/>
        <v>0.76249999999999996</v>
      </c>
      <c r="J10" s="3"/>
      <c r="K10" s="3" t="s">
        <v>27</v>
      </c>
      <c r="L10" s="31"/>
      <c r="M10" s="3"/>
      <c r="P10" s="19"/>
      <c r="Q10" s="19"/>
      <c r="R10" s="19"/>
      <c r="S10" s="19"/>
    </row>
    <row r="11" spans="1:23">
      <c r="A11" s="3"/>
      <c r="B11" s="3"/>
      <c r="C11" s="3"/>
      <c r="D11" s="17"/>
      <c r="E11" s="12" t="s">
        <v>36</v>
      </c>
      <c r="F11" s="19">
        <f t="shared" si="0"/>
        <v>0.94033612800170774</v>
      </c>
      <c r="G11" s="19">
        <f t="shared" si="0"/>
        <v>0.95231600847305364</v>
      </c>
      <c r="H11" s="19">
        <f t="shared" si="0"/>
        <v>0.88749999999999996</v>
      </c>
      <c r="I11" s="19">
        <f t="shared" si="0"/>
        <v>0.91</v>
      </c>
      <c r="J11" s="3"/>
      <c r="K11" s="1"/>
      <c r="L11" s="3"/>
      <c r="M11" s="3"/>
      <c r="P11" s="19"/>
      <c r="Q11" s="19"/>
      <c r="R11" s="19"/>
      <c r="S11" s="19"/>
    </row>
    <row r="12" spans="1:23">
      <c r="A12" s="3"/>
      <c r="B12" s="3"/>
      <c r="C12" s="3"/>
      <c r="D12" s="17"/>
      <c r="E12" s="12" t="s">
        <v>39</v>
      </c>
      <c r="F12" s="40" t="s">
        <v>41</v>
      </c>
      <c r="G12" s="40" t="s">
        <v>41</v>
      </c>
      <c r="H12" s="19">
        <f>H9*(1-H6)+H6</f>
        <v>0.96924542680500392</v>
      </c>
      <c r="I12" s="19">
        <f>I9*(1-I6)+I6</f>
        <v>0.97542062292425447</v>
      </c>
      <c r="J12" s="3"/>
      <c r="K12" s="1"/>
      <c r="L12" s="3"/>
      <c r="M12" s="3"/>
      <c r="P12" s="19"/>
      <c r="Q12" s="19"/>
      <c r="R12" s="19"/>
      <c r="S12" s="19"/>
    </row>
    <row r="13" spans="1:23">
      <c r="A13" s="3"/>
      <c r="B13" s="17"/>
      <c r="C13" s="18"/>
      <c r="D13" s="18"/>
      <c r="E13" s="6"/>
      <c r="F13" s="6"/>
      <c r="G13" s="3"/>
      <c r="H13" s="3"/>
      <c r="I13" s="3"/>
      <c r="J13" s="3"/>
      <c r="K13" s="3"/>
      <c r="L13" s="3"/>
      <c r="M13" s="3"/>
    </row>
    <row r="14" spans="1:23">
      <c r="A14" s="1" t="s">
        <v>3</v>
      </c>
      <c r="B14" s="3"/>
      <c r="C14" s="3"/>
      <c r="D14" s="3"/>
      <c r="E14" s="3"/>
      <c r="F14" s="3"/>
      <c r="G14" s="3"/>
      <c r="H14" s="1" t="s">
        <v>8</v>
      </c>
      <c r="I14" s="3"/>
      <c r="J14" s="3"/>
      <c r="K14" s="3"/>
      <c r="L14" s="3"/>
      <c r="M14" s="3"/>
      <c r="R14" s="37"/>
      <c r="S14" s="16"/>
      <c r="T14" s="16"/>
      <c r="U14" s="16"/>
      <c r="V14" s="37"/>
      <c r="W14" s="16"/>
    </row>
    <row r="15" spans="1:23">
      <c r="A15" s="3" t="s">
        <v>9</v>
      </c>
      <c r="B15" s="3"/>
      <c r="C15" s="3"/>
      <c r="D15" s="3"/>
      <c r="E15" s="3"/>
      <c r="F15" s="3"/>
      <c r="G15" s="3"/>
      <c r="H15" s="3" t="s">
        <v>9</v>
      </c>
      <c r="I15" s="3"/>
      <c r="J15" s="3"/>
      <c r="K15" s="3"/>
      <c r="L15" s="3"/>
      <c r="M15" s="3"/>
      <c r="R15" s="16"/>
      <c r="S15" s="16"/>
      <c r="T15" s="16"/>
      <c r="U15" s="42"/>
      <c r="V15" s="42"/>
      <c r="W15" s="42"/>
    </row>
    <row r="16" spans="1:23">
      <c r="A16" s="3"/>
      <c r="B16" s="3"/>
      <c r="C16" s="17" t="s">
        <v>5</v>
      </c>
      <c r="D16" s="17" t="s">
        <v>2</v>
      </c>
      <c r="E16" s="17" t="s">
        <v>10</v>
      </c>
      <c r="F16" s="17" t="s">
        <v>1</v>
      </c>
      <c r="G16" s="3"/>
      <c r="H16" s="3"/>
      <c r="I16" s="3"/>
      <c r="J16" s="14" t="s">
        <v>40</v>
      </c>
      <c r="K16" s="17" t="s">
        <v>5</v>
      </c>
      <c r="L16" s="17" t="s">
        <v>2</v>
      </c>
      <c r="M16" s="17" t="s">
        <v>10</v>
      </c>
      <c r="N16" s="17" t="s">
        <v>1</v>
      </c>
      <c r="P16" s="22"/>
    </row>
    <row r="17" spans="1:23">
      <c r="A17" s="3"/>
      <c r="B17" s="17" t="s">
        <v>11</v>
      </c>
      <c r="C17" s="11">
        <v>5.7961314651137401E-2</v>
      </c>
      <c r="D17" s="11">
        <v>0.52450551431891579</v>
      </c>
      <c r="E17" s="27">
        <v>0.41799999999999998</v>
      </c>
      <c r="F17" s="27">
        <v>0.91200000000000003</v>
      </c>
      <c r="G17" s="3"/>
      <c r="H17" s="3"/>
      <c r="I17" s="17" t="s">
        <v>11</v>
      </c>
      <c r="J17" s="15">
        <f>J25*(1-I6)/(J25*(1-I6)+K25*(1-I5) + L25*(1-I4) + M25)</f>
        <v>1.5322246874494138E-2</v>
      </c>
      <c r="K17" s="18">
        <f>K25*(1-I5)/(J25*(1-I6)+K25*(1-I5) + L25*(1-I4) + M25)</f>
        <v>0.35220866083835028</v>
      </c>
      <c r="L17" s="18">
        <f>L25*(1-I4)/(J25*(1-I6)+K25*(1-I5) + L25*(1-I4) + M25)</f>
        <v>0.32078001189923494</v>
      </c>
      <c r="M17" s="6">
        <f>M25/(J25*(1-I6)+K25*(1-I5) + L25*(1-I4) + M25)</f>
        <v>0.31168908038792065</v>
      </c>
      <c r="N17" s="6">
        <f>1-N18</f>
        <v>0.95</v>
      </c>
      <c r="P17" s="12"/>
      <c r="Q17" s="15"/>
      <c r="R17" s="41"/>
      <c r="S17" s="5"/>
      <c r="T17" s="5"/>
      <c r="U17" s="5"/>
      <c r="V17" s="41"/>
      <c r="W17" s="5"/>
    </row>
    <row r="18" spans="1:23">
      <c r="A18" s="3"/>
      <c r="B18" s="17" t="s">
        <v>12</v>
      </c>
      <c r="C18" s="11">
        <v>0.24776337037768889</v>
      </c>
      <c r="D18" s="11">
        <v>0.64928012210328356</v>
      </c>
      <c r="E18" s="27">
        <v>0.10299999999999999</v>
      </c>
      <c r="F18" s="27">
        <v>8.7999999999999995E-2</v>
      </c>
      <c r="G18" s="3"/>
      <c r="H18" s="3"/>
      <c r="I18" s="17" t="s">
        <v>12</v>
      </c>
      <c r="J18" s="42">
        <f>J26*(1-H6)/(J26*(1-H6)+K26*(1-H5) + L26*(1-H4) + M26)</f>
        <v>0.16066095969229627</v>
      </c>
      <c r="K18" s="18">
        <f>K26*(1-H5)/(J26*(1-H6)+K26*(1-H5) + L26*(1-H4) + M26)</f>
        <v>0.68325701763188806</v>
      </c>
      <c r="L18" s="18">
        <f>L26*(1-H4)/(J26*(1-H6)+K26*(1-H5) + L26*(1-H4) + M26)</f>
        <v>6.0521600629397709E-2</v>
      </c>
      <c r="M18" s="6">
        <f>M26/(J26*(1-H6)+K26*(1-H5) + L26*(1-H4) + M26)</f>
        <v>9.556042204641807E-2</v>
      </c>
      <c r="N18" s="6">
        <f>H3</f>
        <v>0.05</v>
      </c>
      <c r="P18" s="12"/>
      <c r="Q18" s="42"/>
      <c r="R18" s="41"/>
      <c r="S18" s="5"/>
      <c r="T18" s="5"/>
      <c r="U18" s="5"/>
      <c r="V18" s="41"/>
      <c r="W18" s="5"/>
    </row>
    <row r="19" spans="1:23">
      <c r="A19" s="3"/>
      <c r="B19" s="17" t="s">
        <v>1</v>
      </c>
      <c r="C19" s="18">
        <f>C17*$F17+C18*$F18</f>
        <v>7.4663895555073939E-2</v>
      </c>
      <c r="D19" s="18">
        <f t="shared" ref="D19" si="1">D17*$F17+D18*$F18</f>
        <v>0.53548567980394024</v>
      </c>
      <c r="E19" s="18">
        <f t="shared" ref="E19" si="2">E17*$F17+E18*$F18</f>
        <v>0.39028000000000002</v>
      </c>
      <c r="F19" s="19">
        <v>1</v>
      </c>
      <c r="G19" s="3"/>
      <c r="H19" s="3"/>
      <c r="I19" s="17" t="s">
        <v>1</v>
      </c>
      <c r="J19" s="18">
        <f>J17*$I3+J18*$H3</f>
        <v>2.2589182515384242E-2</v>
      </c>
      <c r="K19" s="18">
        <f>K17*$I3+K18*$H3</f>
        <v>0.36876107867802721</v>
      </c>
      <c r="L19" s="18">
        <f t="shared" ref="L19:M19" si="3">L17*$I3+L18*$H3</f>
        <v>0.30776709133574304</v>
      </c>
      <c r="M19" s="18">
        <f t="shared" si="3"/>
        <v>0.30088264747084548</v>
      </c>
      <c r="N19" s="19">
        <v>1</v>
      </c>
      <c r="R19" s="41"/>
      <c r="S19" s="5"/>
      <c r="T19" s="5"/>
      <c r="U19" s="5"/>
      <c r="V19" s="41"/>
      <c r="W19" s="5"/>
    </row>
    <row r="20" spans="1:23">
      <c r="A20" s="3"/>
      <c r="B20" s="3"/>
      <c r="C20" s="3"/>
      <c r="D20" s="3"/>
      <c r="E20" s="3"/>
      <c r="F20" s="3"/>
      <c r="G20" s="3"/>
      <c r="H20" s="3"/>
      <c r="I20" s="3"/>
      <c r="K20" s="3"/>
      <c r="L20" s="3"/>
      <c r="M20" s="3"/>
      <c r="N20" s="3"/>
      <c r="O20" s="3"/>
      <c r="P20" s="12"/>
      <c r="Q20" s="42"/>
      <c r="R20" s="5"/>
      <c r="S20" s="5"/>
      <c r="T20" s="5"/>
    </row>
    <row r="21" spans="1:23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  <c r="N21" s="3"/>
      <c r="O21" s="3"/>
      <c r="P21" s="12"/>
      <c r="Q21" s="42"/>
      <c r="R21" s="5"/>
      <c r="S21" s="5"/>
      <c r="T21" s="5"/>
    </row>
    <row r="22" spans="1:23">
      <c r="A22" s="1" t="s">
        <v>3</v>
      </c>
      <c r="B22" s="3"/>
      <c r="C22" s="3"/>
      <c r="D22" s="3"/>
      <c r="E22" s="3"/>
      <c r="F22" s="3"/>
      <c r="G22" s="3"/>
      <c r="H22" s="1" t="s">
        <v>8</v>
      </c>
      <c r="I22" s="3"/>
      <c r="K22" s="3"/>
      <c r="L22" s="3"/>
      <c r="M22" s="3" t="s">
        <v>33</v>
      </c>
      <c r="N22" s="3"/>
      <c r="O22" s="3"/>
      <c r="P22" s="22"/>
    </row>
    <row r="23" spans="1:23">
      <c r="A23" s="3" t="s">
        <v>20</v>
      </c>
      <c r="B23" s="3"/>
      <c r="C23" s="3"/>
      <c r="D23" s="3"/>
      <c r="E23" s="3"/>
      <c r="F23" s="3"/>
      <c r="G23" s="3"/>
      <c r="H23" s="3" t="s">
        <v>20</v>
      </c>
      <c r="I23" s="3"/>
      <c r="K23" s="3"/>
      <c r="L23" s="3"/>
      <c r="M23" s="3"/>
      <c r="N23" s="3"/>
      <c r="O23" s="3"/>
      <c r="P23" s="12"/>
      <c r="Q23" s="5"/>
      <c r="S23" s="5"/>
      <c r="T23" s="5"/>
    </row>
    <row r="24" spans="1:23">
      <c r="A24" s="3"/>
      <c r="B24" s="3"/>
      <c r="C24" s="17" t="s">
        <v>5</v>
      </c>
      <c r="D24" s="17" t="s">
        <v>2</v>
      </c>
      <c r="E24" s="17" t="s">
        <v>10</v>
      </c>
      <c r="F24" s="22" t="s">
        <v>22</v>
      </c>
      <c r="G24" s="3"/>
      <c r="H24" s="3"/>
      <c r="I24" s="3"/>
      <c r="J24" s="14" t="s">
        <v>40</v>
      </c>
      <c r="K24" s="17" t="s">
        <v>5</v>
      </c>
      <c r="L24" s="17" t="s">
        <v>2</v>
      </c>
      <c r="M24" s="17" t="s">
        <v>10</v>
      </c>
      <c r="N24" s="22" t="s">
        <v>22</v>
      </c>
      <c r="O24" s="22"/>
      <c r="R24" s="42"/>
      <c r="S24" s="42"/>
      <c r="T24" s="42"/>
      <c r="U24" s="42"/>
      <c r="V24" s="42"/>
      <c r="W24" s="42"/>
    </row>
    <row r="25" spans="1:23">
      <c r="A25" s="3"/>
      <c r="B25" s="17" t="s">
        <v>11</v>
      </c>
      <c r="C25" s="27">
        <v>0.14593773598983306</v>
      </c>
      <c r="D25" s="11">
        <v>0.59537411630698078</v>
      </c>
      <c r="E25" s="11">
        <v>0.25868814770318627</v>
      </c>
      <c r="F25" s="19">
        <f>C25*G5+D25*G4</f>
        <v>0.38083992625659457</v>
      </c>
      <c r="G25" s="3"/>
      <c r="H25" s="3"/>
      <c r="I25" s="17" t="s">
        <v>11</v>
      </c>
      <c r="J25" s="38">
        <v>4.8000000000000001E-2</v>
      </c>
      <c r="K25" s="30">
        <f>50%-J25</f>
        <v>0.45200000000000001</v>
      </c>
      <c r="L25" s="33">
        <f>76%-K25-J25</f>
        <v>0.26</v>
      </c>
      <c r="M25" s="39">
        <f>1-K25-L25-J25</f>
        <v>0.24000000000000005</v>
      </c>
      <c r="N25" s="19">
        <f>K25*I5+L25*I4+J25*I6</f>
        <v>0.23000189900364215</v>
      </c>
      <c r="O25" s="19"/>
      <c r="P25" s="45"/>
      <c r="Q25" s="42"/>
      <c r="S25" s="46"/>
      <c r="T25" s="46"/>
      <c r="U25" s="47"/>
      <c r="V25" s="48"/>
      <c r="W25" s="48"/>
    </row>
    <row r="26" spans="1:23">
      <c r="A26" s="3"/>
      <c r="B26" s="17" t="s">
        <v>12</v>
      </c>
      <c r="C26" s="27">
        <v>0.49784810414371805</v>
      </c>
      <c r="D26" s="11">
        <v>0.43850068254898816</v>
      </c>
      <c r="E26" s="11">
        <v>6.3651213307293841E-2</v>
      </c>
      <c r="F26" s="19">
        <f>C26*F5+D26*F4</f>
        <v>0.38200017809245163</v>
      </c>
      <c r="G26" s="3"/>
      <c r="H26" s="3"/>
      <c r="I26" s="17" t="s">
        <v>12</v>
      </c>
      <c r="J26" s="38">
        <v>0.32800000000000001</v>
      </c>
      <c r="K26" s="33">
        <f>90%-J26</f>
        <v>0.57200000000000006</v>
      </c>
      <c r="L26" s="33">
        <f>94%-J26-K26</f>
        <v>3.9999999999999813E-2</v>
      </c>
      <c r="M26" s="39">
        <f>1-K26-L26-J26</f>
        <v>6.0000000000000109E-2</v>
      </c>
      <c r="N26" s="19">
        <f>K26*H5+L26*H4+H6*J26</f>
        <v>0.37212499992041298</v>
      </c>
      <c r="O26" s="19"/>
    </row>
    <row r="27" spans="1:23">
      <c r="A27" s="3"/>
      <c r="B27" s="3"/>
      <c r="C27" s="3"/>
      <c r="E27" s="3"/>
      <c r="F27" s="3"/>
      <c r="G27" s="3"/>
      <c r="H27" s="3"/>
      <c r="I27" s="3"/>
      <c r="K27" s="6"/>
      <c r="L27" s="7"/>
      <c r="M27" s="3"/>
      <c r="N27" s="3"/>
      <c r="O27" s="3"/>
    </row>
    <row r="28" spans="1:23">
      <c r="A28" s="3"/>
      <c r="B28" s="3"/>
      <c r="C28" s="3"/>
      <c r="E28" s="3"/>
      <c r="F28" s="3"/>
      <c r="G28" s="3"/>
      <c r="H28" s="3"/>
      <c r="I28" s="3"/>
      <c r="L28" s="3"/>
      <c r="M28" s="3"/>
      <c r="N28" s="3"/>
      <c r="O28" s="3"/>
    </row>
    <row r="29" spans="1:23">
      <c r="A29" s="1" t="s">
        <v>3</v>
      </c>
      <c r="B29" s="3"/>
      <c r="C29" s="3"/>
      <c r="D29" s="3"/>
      <c r="E29" s="3"/>
      <c r="F29" s="3"/>
      <c r="G29" s="3"/>
      <c r="H29" s="1" t="s">
        <v>8</v>
      </c>
      <c r="I29" s="3"/>
      <c r="K29" s="3"/>
      <c r="L29" s="3"/>
      <c r="M29" s="3"/>
      <c r="N29" s="3"/>
      <c r="O29" s="3"/>
    </row>
    <row r="30" spans="1:23">
      <c r="A30" s="3" t="s">
        <v>4</v>
      </c>
      <c r="B30" s="3"/>
      <c r="C30" s="3"/>
      <c r="D30" s="3"/>
      <c r="E30" s="3"/>
      <c r="F30" s="3"/>
      <c r="G30" s="3"/>
      <c r="H30" s="3" t="s">
        <v>4</v>
      </c>
      <c r="I30" s="3"/>
      <c r="K30" s="3"/>
      <c r="L30" s="3"/>
      <c r="M30" s="3"/>
      <c r="N30" s="3"/>
      <c r="O30" s="3"/>
    </row>
    <row r="31" spans="1:23">
      <c r="A31" s="3"/>
      <c r="B31" s="3"/>
      <c r="C31" s="17" t="s">
        <v>5</v>
      </c>
      <c r="D31" s="17" t="s">
        <v>2</v>
      </c>
      <c r="E31" s="17" t="s">
        <v>0</v>
      </c>
      <c r="F31" s="17" t="s">
        <v>7</v>
      </c>
      <c r="G31" s="3"/>
      <c r="H31" s="3"/>
      <c r="I31" s="3"/>
      <c r="J31" s="14" t="s">
        <v>40</v>
      </c>
      <c r="K31" s="17" t="s">
        <v>5</v>
      </c>
      <c r="L31" s="17" t="s">
        <v>2</v>
      </c>
      <c r="M31" s="17" t="s">
        <v>0</v>
      </c>
      <c r="N31" s="17" t="s">
        <v>7</v>
      </c>
      <c r="O31" s="17"/>
    </row>
    <row r="32" spans="1:23">
      <c r="A32" s="3"/>
      <c r="B32" s="17" t="s">
        <v>11</v>
      </c>
      <c r="C32" s="20">
        <f>E32*(1-G$8)</f>
        <v>3.663644461170339E-5</v>
      </c>
      <c r="D32" s="20">
        <f>E32*(1-G$7)</f>
        <v>7.4405975139232684E-5</v>
      </c>
      <c r="E32" s="20">
        <f>F32/(1-D17*G$7-C17*G$8)</f>
        <v>1.8884765263764639E-4</v>
      </c>
      <c r="F32" s="21">
        <v>1.2E-4</v>
      </c>
      <c r="G32" s="21"/>
      <c r="H32" s="3"/>
      <c r="I32" s="17" t="s">
        <v>11</v>
      </c>
      <c r="J32" s="15">
        <f>M32*(1-I$9)</f>
        <v>1.8884765263764633E-5</v>
      </c>
      <c r="K32" s="20">
        <f>M32*(1-I$8)</f>
        <v>2.8327147895646964E-5</v>
      </c>
      <c r="L32" s="20">
        <f>M32*(1-I$7)</f>
        <v>4.7211913159411597E-5</v>
      </c>
      <c r="M32" s="4">
        <f>E32</f>
        <v>1.8884765263764639E-4</v>
      </c>
      <c r="N32" s="21">
        <f>SUMPRODUCT(J32:M32,J17:M17)</f>
        <v>8.4272813110341165E-5</v>
      </c>
      <c r="O32" s="21"/>
    </row>
    <row r="33" spans="1:15">
      <c r="A33" s="3"/>
      <c r="B33" s="17" t="s">
        <v>12</v>
      </c>
      <c r="C33" s="20">
        <f>E33*(1-F$8)</f>
        <v>1.4019305985550296E-3</v>
      </c>
      <c r="D33" s="20">
        <f>E33*(1-F$7)</f>
        <v>2.8472198754158854E-3</v>
      </c>
      <c r="E33" s="20">
        <f>F33/(1-D18*F$7-C18*F$8)</f>
        <v>7.2264463843042777E-3</v>
      </c>
      <c r="F33" s="21">
        <v>2.9399999999999999E-3</v>
      </c>
      <c r="G33" s="21"/>
      <c r="H33" s="3"/>
      <c r="I33" s="17" t="s">
        <v>12</v>
      </c>
      <c r="J33" s="49">
        <f>M33*(1-H$9)</f>
        <v>7.226446384304276E-4</v>
      </c>
      <c r="K33" s="20">
        <f>M33*(1-H$8)</f>
        <v>1.0839669576456418E-3</v>
      </c>
      <c r="L33" s="20">
        <f>M33*(1-H$7)</f>
        <v>1.8066115960760694E-3</v>
      </c>
      <c r="M33" s="4">
        <f>E33</f>
        <v>7.2264463843042777E-3</v>
      </c>
      <c r="N33" s="21">
        <f>SUMPRODUCT(J33:M33,J18:M18)</f>
        <v>1.6566301037092806E-3</v>
      </c>
      <c r="O33" s="13" t="s">
        <v>42</v>
      </c>
    </row>
    <row r="34" spans="1:15">
      <c r="B34" s="14"/>
      <c r="C34" s="8"/>
      <c r="D34" s="8"/>
      <c r="E34" s="3" t="s">
        <v>21</v>
      </c>
      <c r="F34" s="9">
        <f>SUMPRODUCT(F32:F33,F17:F18)</f>
        <v>3.6815999999999997E-4</v>
      </c>
      <c r="H34" s="15"/>
      <c r="I34" s="14"/>
      <c r="K34" s="16"/>
      <c r="L34" s="7"/>
      <c r="M34" s="7" t="s">
        <v>21</v>
      </c>
      <c r="N34" s="9">
        <f>SUMPRODUCT(N32:N33,N17:N18)</f>
        <v>1.6289067764028813E-4</v>
      </c>
      <c r="O34" s="42">
        <f>N34/F34</f>
        <v>0.44244534343841846</v>
      </c>
    </row>
    <row r="35" spans="1:15">
      <c r="E35" s="13" t="s">
        <v>29</v>
      </c>
      <c r="F35" s="58">
        <v>1.1900000000000001E-3</v>
      </c>
      <c r="G35" s="59">
        <f>F35/F34</f>
        <v>3.2322903085614954</v>
      </c>
      <c r="H35" s="13" t="s">
        <v>61</v>
      </c>
      <c r="M35" s="13" t="s">
        <v>29</v>
      </c>
      <c r="N35" s="8">
        <f>N34*G35</f>
        <v>5.2650995869171801E-4</v>
      </c>
      <c r="O35" s="8"/>
    </row>
    <row r="36" spans="1:15">
      <c r="E36" s="13" t="s">
        <v>30</v>
      </c>
      <c r="F36" s="58">
        <f>0.436%</f>
        <v>4.3600000000000002E-3</v>
      </c>
      <c r="G36" s="59">
        <f>F36/F34</f>
        <v>11.842677096914386</v>
      </c>
      <c r="H36" s="13" t="s">
        <v>61</v>
      </c>
      <c r="M36" s="13" t="s">
        <v>30</v>
      </c>
      <c r="N36" s="8">
        <f>N34*G36</f>
        <v>1.9290616973915045E-3</v>
      </c>
      <c r="O36" s="8"/>
    </row>
  </sheetData>
  <mergeCells count="1">
    <mergeCell ref="K8:L8"/>
  </mergeCells>
  <phoneticPr fontId="1"/>
  <pageMargins left="0.7" right="0.7" top="0.75" bottom="0.75" header="0.3" footer="0.3"/>
  <ignoredErrors>
    <ignoredError sqref="F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F1AB-F266-C448-AF76-FADB687D3759}">
  <dimension ref="A1:T36"/>
  <sheetViews>
    <sheetView zoomScale="83" zoomScaleNormal="83" workbookViewId="0">
      <selection activeCell="N25" sqref="N25:N26"/>
    </sheetView>
  </sheetViews>
  <sheetFormatPr baseColWidth="10" defaultColWidth="10.83203125" defaultRowHeight="18"/>
  <cols>
    <col min="1" max="2" width="10.83203125" style="13"/>
    <col min="3" max="5" width="15.83203125" style="13" customWidth="1"/>
    <col min="6" max="9" width="10.83203125" style="13"/>
    <col min="10" max="13" width="15.83203125" style="13" customWidth="1"/>
    <col min="14" max="14" width="10.83203125" style="13"/>
    <col min="15" max="15" width="13.5" style="13" bestFit="1" customWidth="1"/>
    <col min="16" max="16384" width="10.83203125" style="13"/>
  </cols>
  <sheetData>
    <row r="1" spans="1:20">
      <c r="A1" s="1"/>
      <c r="B1" s="3"/>
      <c r="C1" s="3"/>
      <c r="D1" s="3"/>
      <c r="E1" s="3"/>
      <c r="F1" s="3" t="s">
        <v>13</v>
      </c>
      <c r="G1" s="3"/>
      <c r="H1" s="3" t="s">
        <v>14</v>
      </c>
      <c r="I1" s="3"/>
      <c r="J1" s="3"/>
      <c r="L1" s="3"/>
      <c r="M1" s="3"/>
      <c r="O1" s="13" t="s">
        <v>58</v>
      </c>
      <c r="Q1" s="13" t="s">
        <v>57</v>
      </c>
      <c r="R1" s="3"/>
      <c r="S1" s="13" t="s">
        <v>59</v>
      </c>
    </row>
    <row r="2" spans="1:20" ht="19" thickBot="1">
      <c r="A2" s="1"/>
      <c r="B2" s="3"/>
      <c r="C2" s="3"/>
      <c r="D2" s="3"/>
      <c r="E2" s="3"/>
      <c r="F2" s="3" t="s">
        <v>17</v>
      </c>
      <c r="G2" s="3" t="s">
        <v>19</v>
      </c>
      <c r="H2" s="3" t="s">
        <v>17</v>
      </c>
      <c r="I2" s="3" t="s">
        <v>19</v>
      </c>
      <c r="J2" s="1" t="s">
        <v>23</v>
      </c>
      <c r="M2" s="3"/>
      <c r="O2" s="3" t="s">
        <v>17</v>
      </c>
      <c r="P2" s="3" t="s">
        <v>19</v>
      </c>
      <c r="Q2" s="3" t="s">
        <v>17</v>
      </c>
      <c r="R2" s="3" t="s">
        <v>19</v>
      </c>
      <c r="S2" s="3" t="s">
        <v>17</v>
      </c>
      <c r="T2" s="3" t="s">
        <v>19</v>
      </c>
    </row>
    <row r="3" spans="1:20" ht="19" thickBot="1">
      <c r="A3" s="3"/>
      <c r="B3" s="3"/>
      <c r="C3" s="3"/>
      <c r="D3" s="17"/>
      <c r="E3" s="2" t="s">
        <v>18</v>
      </c>
      <c r="F3" s="11">
        <f>F18</f>
        <v>8.7999999999999995E-2</v>
      </c>
      <c r="G3" s="11">
        <f>1-F3</f>
        <v>0.91200000000000003</v>
      </c>
      <c r="H3" s="29">
        <v>0.15</v>
      </c>
      <c r="I3" s="18">
        <f>1-H3</f>
        <v>0.85</v>
      </c>
      <c r="J3" s="8">
        <f>L4/(L3+L4)</f>
        <v>7.3069032338107298E-2</v>
      </c>
      <c r="L3" s="23">
        <f>F17/(1-F25)*(1-N25)</f>
        <v>1.1341788624434181</v>
      </c>
      <c r="M3" s="3"/>
      <c r="O3" s="29">
        <v>0.05</v>
      </c>
      <c r="P3" s="18">
        <f>1-O3</f>
        <v>0.95</v>
      </c>
      <c r="Q3" s="29">
        <v>0.08</v>
      </c>
      <c r="R3" s="18">
        <f>1-Q3</f>
        <v>0.92</v>
      </c>
      <c r="S3" s="29">
        <v>0.15</v>
      </c>
      <c r="T3" s="18">
        <f>1-S3</f>
        <v>0.85</v>
      </c>
    </row>
    <row r="4" spans="1:20">
      <c r="A4" s="3"/>
      <c r="B4" s="3"/>
      <c r="C4" s="3"/>
      <c r="D4" s="17"/>
      <c r="E4" s="2" t="s">
        <v>15</v>
      </c>
      <c r="F4" s="11">
        <v>8.4978507492632138E-2</v>
      </c>
      <c r="G4" s="11">
        <v>0.45479433733376395</v>
      </c>
      <c r="H4" s="32">
        <v>0.05</v>
      </c>
      <c r="I4" s="32">
        <v>0.05</v>
      </c>
      <c r="J4" s="1"/>
      <c r="K4" s="3"/>
      <c r="L4" s="23">
        <f>F18/(1-F26)*(1-N26)</f>
        <v>8.9406174643314684E-2</v>
      </c>
      <c r="M4" s="3"/>
      <c r="O4" s="32">
        <v>0.05</v>
      </c>
      <c r="P4" s="32">
        <v>0.05</v>
      </c>
      <c r="Q4" s="32">
        <v>0.05</v>
      </c>
      <c r="R4" s="32">
        <v>0.05</v>
      </c>
      <c r="S4" s="32">
        <v>0.05</v>
      </c>
      <c r="T4" s="32">
        <v>0.05</v>
      </c>
    </row>
    <row r="5" spans="1:20">
      <c r="A5" s="3"/>
      <c r="B5" s="3"/>
      <c r="C5" s="3"/>
      <c r="D5" s="17"/>
      <c r="E5" s="2" t="s">
        <v>35</v>
      </c>
      <c r="F5" s="11">
        <v>0.69245426805003951</v>
      </c>
      <c r="G5" s="11">
        <v>0.75420622924254443</v>
      </c>
      <c r="H5" s="33">
        <v>0.25</v>
      </c>
      <c r="I5" s="33">
        <v>0.4</v>
      </c>
      <c r="J5" s="24"/>
      <c r="K5" s="10" t="s">
        <v>28</v>
      </c>
      <c r="L5" s="3"/>
      <c r="M5" s="3"/>
      <c r="O5" s="33">
        <v>0.25</v>
      </c>
      <c r="P5" s="33">
        <v>0.4</v>
      </c>
      <c r="Q5" s="33">
        <v>0.25</v>
      </c>
      <c r="R5" s="33">
        <v>0.4</v>
      </c>
      <c r="S5" s="33">
        <v>0.25</v>
      </c>
      <c r="T5" s="33">
        <v>0.4</v>
      </c>
    </row>
    <row r="6" spans="1:20" ht="19" thickBot="1">
      <c r="A6" s="3"/>
      <c r="B6" s="3"/>
      <c r="C6" s="3"/>
      <c r="D6" s="17"/>
      <c r="E6" s="2" t="s">
        <v>37</v>
      </c>
      <c r="F6" s="40" t="s">
        <v>41</v>
      </c>
      <c r="G6" s="40" t="s">
        <v>41</v>
      </c>
      <c r="H6" s="41">
        <v>0.69245426805003951</v>
      </c>
      <c r="I6" s="41">
        <v>0.75420622924254443</v>
      </c>
      <c r="J6" s="24"/>
      <c r="K6" s="10"/>
      <c r="L6" s="3"/>
      <c r="M6" s="3"/>
      <c r="O6" s="41">
        <v>0.69245426805003951</v>
      </c>
      <c r="P6" s="41">
        <v>0.75420622924254443</v>
      </c>
      <c r="Q6" s="41">
        <v>0.69245426805003951</v>
      </c>
      <c r="R6" s="41">
        <v>0.75420622924254443</v>
      </c>
      <c r="S6" s="41">
        <v>0.69245426805003951</v>
      </c>
      <c r="T6" s="41">
        <v>0.75420622924254443</v>
      </c>
    </row>
    <row r="7" spans="1:20" ht="19" thickBot="1">
      <c r="A7" s="3"/>
      <c r="B7" s="3"/>
      <c r="C7" s="3"/>
      <c r="D7" s="17"/>
      <c r="E7" s="2" t="s">
        <v>26</v>
      </c>
      <c r="F7" s="11">
        <v>0.61499999999999999</v>
      </c>
      <c r="G7" s="25">
        <f>F7</f>
        <v>0.61499999999999999</v>
      </c>
      <c r="H7" s="34">
        <v>0.3</v>
      </c>
      <c r="I7" s="35">
        <f>H7</f>
        <v>0.3</v>
      </c>
      <c r="J7" s="3"/>
      <c r="K7" s="1" t="s">
        <v>32</v>
      </c>
      <c r="L7" s="3"/>
      <c r="M7" s="3"/>
      <c r="O7" s="34">
        <v>0.75</v>
      </c>
      <c r="P7" s="35">
        <v>0.75</v>
      </c>
      <c r="Q7" s="34">
        <v>0.5</v>
      </c>
      <c r="R7" s="35">
        <v>0.5</v>
      </c>
      <c r="S7" s="34">
        <v>0.3</v>
      </c>
      <c r="T7" s="35">
        <f>S7</f>
        <v>0.3</v>
      </c>
    </row>
    <row r="8" spans="1:20" ht="19" thickBot="1">
      <c r="A8" s="3"/>
      <c r="B8" s="3"/>
      <c r="C8" s="3"/>
      <c r="D8" s="17"/>
      <c r="E8" s="2" t="s">
        <v>51</v>
      </c>
      <c r="F8" s="11">
        <v>0.79800000000000004</v>
      </c>
      <c r="G8" s="25">
        <f>F8</f>
        <v>0.79800000000000004</v>
      </c>
      <c r="H8" s="43">
        <v>0.5</v>
      </c>
      <c r="I8" s="44">
        <f>H8</f>
        <v>0.5</v>
      </c>
      <c r="J8" s="3"/>
      <c r="K8" s="60" t="s">
        <v>31</v>
      </c>
      <c r="L8" s="61"/>
      <c r="M8" s="3"/>
      <c r="O8" s="43">
        <v>0.85</v>
      </c>
      <c r="P8" s="44">
        <v>0.85</v>
      </c>
      <c r="Q8" s="43">
        <v>0.7</v>
      </c>
      <c r="R8" s="44">
        <v>0.7</v>
      </c>
      <c r="S8" s="43">
        <v>0.5</v>
      </c>
      <c r="T8" s="44">
        <f>S8</f>
        <v>0.5</v>
      </c>
    </row>
    <row r="9" spans="1:20" ht="19" thickBot="1">
      <c r="A9" s="3"/>
      <c r="B9" s="3"/>
      <c r="C9" s="3"/>
      <c r="D9" s="17"/>
      <c r="E9" s="2" t="s">
        <v>52</v>
      </c>
      <c r="F9" s="40" t="s">
        <v>41</v>
      </c>
      <c r="G9" s="40" t="s">
        <v>41</v>
      </c>
      <c r="H9" s="34">
        <v>0.7</v>
      </c>
      <c r="I9" s="35">
        <f>H9</f>
        <v>0.7</v>
      </c>
      <c r="J9" s="3"/>
      <c r="K9" s="36"/>
      <c r="L9" s="36"/>
      <c r="M9" s="3"/>
      <c r="O9" s="34">
        <v>0.9</v>
      </c>
      <c r="P9" s="35">
        <f>O9</f>
        <v>0.9</v>
      </c>
      <c r="Q9" s="34">
        <v>0.8</v>
      </c>
      <c r="R9" s="35">
        <f>Q9</f>
        <v>0.8</v>
      </c>
      <c r="S9" s="34">
        <v>0.7</v>
      </c>
      <c r="T9" s="35">
        <f>S9</f>
        <v>0.7</v>
      </c>
    </row>
    <row r="10" spans="1:20">
      <c r="A10" s="3"/>
      <c r="B10" s="3"/>
      <c r="C10" s="3"/>
      <c r="D10" s="3"/>
      <c r="E10" s="12" t="s">
        <v>53</v>
      </c>
      <c r="F10" s="19">
        <f t="shared" ref="F10:I11" si="0">F7*(1-F4)+F4</f>
        <v>0.64771672538466341</v>
      </c>
      <c r="G10" s="19">
        <f t="shared" si="0"/>
        <v>0.79009581987349908</v>
      </c>
      <c r="H10" s="19">
        <f t="shared" si="0"/>
        <v>0.33499999999999996</v>
      </c>
      <c r="I10" s="19">
        <f t="shared" si="0"/>
        <v>0.33499999999999996</v>
      </c>
      <c r="J10" s="3"/>
      <c r="K10" s="3" t="s">
        <v>27</v>
      </c>
      <c r="L10" s="31"/>
      <c r="M10" s="3"/>
    </row>
    <row r="11" spans="1:20">
      <c r="A11" s="3"/>
      <c r="B11" s="3"/>
      <c r="C11" s="3"/>
      <c r="D11" s="17"/>
      <c r="E11" s="12" t="s">
        <v>54</v>
      </c>
      <c r="F11" s="19">
        <f t="shared" si="0"/>
        <v>0.93787576214610802</v>
      </c>
      <c r="G11" s="19">
        <f t="shared" si="0"/>
        <v>0.95034965830699403</v>
      </c>
      <c r="H11" s="19">
        <f t="shared" si="0"/>
        <v>0.625</v>
      </c>
      <c r="I11" s="19">
        <f t="shared" si="0"/>
        <v>0.7</v>
      </c>
      <c r="J11" s="3"/>
      <c r="K11" s="1"/>
      <c r="L11" s="3"/>
      <c r="M11" s="3"/>
    </row>
    <row r="12" spans="1:20">
      <c r="A12" s="3"/>
      <c r="B12" s="3"/>
      <c r="C12" s="3"/>
      <c r="D12" s="17"/>
      <c r="E12" s="12" t="s">
        <v>55</v>
      </c>
      <c r="F12" s="40" t="s">
        <v>41</v>
      </c>
      <c r="G12" s="40" t="s">
        <v>41</v>
      </c>
      <c r="H12" s="19">
        <f>H9*(1-H6)+H6</f>
        <v>0.90773628041501186</v>
      </c>
      <c r="I12" s="19">
        <f>I9*(1-I6)+I6</f>
        <v>0.92626186877276329</v>
      </c>
      <c r="J12" s="3"/>
      <c r="K12" s="1"/>
      <c r="L12" s="3"/>
      <c r="M12" s="3"/>
    </row>
    <row r="13" spans="1:20">
      <c r="A13" s="3"/>
      <c r="B13" s="17"/>
      <c r="C13" s="18"/>
      <c r="D13" s="18"/>
      <c r="E13" s="6"/>
      <c r="F13" s="6"/>
      <c r="G13" s="3"/>
      <c r="H13" s="3"/>
      <c r="I13" s="3"/>
      <c r="J13" s="3"/>
      <c r="K13" s="3"/>
      <c r="L13" s="3"/>
      <c r="M13" s="3"/>
    </row>
    <row r="14" spans="1:20">
      <c r="A14" s="1" t="s">
        <v>3</v>
      </c>
      <c r="B14" s="3"/>
      <c r="C14" s="3"/>
      <c r="D14" s="3"/>
      <c r="E14" s="3"/>
      <c r="F14" s="3"/>
      <c r="G14" s="3"/>
      <c r="H14" s="1" t="s">
        <v>8</v>
      </c>
      <c r="I14" s="3"/>
      <c r="J14" s="3"/>
      <c r="K14" s="3"/>
      <c r="L14" s="3"/>
      <c r="M14" s="3"/>
    </row>
    <row r="15" spans="1:20">
      <c r="A15" s="3" t="s">
        <v>9</v>
      </c>
      <c r="B15" s="3"/>
      <c r="C15" s="3"/>
      <c r="D15" s="3"/>
      <c r="E15" s="3"/>
      <c r="F15" s="3"/>
      <c r="G15" s="3"/>
      <c r="H15" s="3" t="s">
        <v>9</v>
      </c>
      <c r="I15" s="3"/>
      <c r="J15" s="3"/>
      <c r="K15" s="3"/>
      <c r="L15" s="3"/>
      <c r="M15" s="3"/>
    </row>
    <row r="16" spans="1:20">
      <c r="A16" s="3"/>
      <c r="B16" s="3"/>
      <c r="C16" s="17" t="s">
        <v>5</v>
      </c>
      <c r="D16" s="17" t="s">
        <v>2</v>
      </c>
      <c r="E16" s="17" t="s">
        <v>10</v>
      </c>
      <c r="F16" s="17" t="s">
        <v>1</v>
      </c>
      <c r="G16" s="3"/>
      <c r="H16" s="3"/>
      <c r="I16" s="3"/>
      <c r="J16" s="14" t="s">
        <v>40</v>
      </c>
      <c r="K16" s="17" t="s">
        <v>5</v>
      </c>
      <c r="L16" s="17" t="s">
        <v>2</v>
      </c>
      <c r="M16" s="17" t="s">
        <v>10</v>
      </c>
      <c r="N16" s="17" t="s">
        <v>1</v>
      </c>
    </row>
    <row r="17" spans="1:16">
      <c r="A17" s="3"/>
      <c r="B17" s="17" t="s">
        <v>11</v>
      </c>
      <c r="C17" s="11">
        <v>5.7961314651137401E-2</v>
      </c>
      <c r="D17" s="11">
        <v>0.52450551431891579</v>
      </c>
      <c r="E17" s="27">
        <v>0.41799999999999998</v>
      </c>
      <c r="F17" s="27">
        <v>0.91200000000000003</v>
      </c>
      <c r="G17" s="3"/>
      <c r="H17" s="3"/>
      <c r="I17" s="17" t="s">
        <v>11</v>
      </c>
      <c r="J17" s="15">
        <f>J25*(1-I6)/(J25*(1-I6)+K25*(1-I5) + L25*(1-I4) + M25)</f>
        <v>1.5322246874494138E-2</v>
      </c>
      <c r="K17" s="18">
        <f>K25*(1-I5)/(J25*(1-I6)+K25*(1-I5) + L25*(1-I4) + M25)</f>
        <v>0.35220866083835028</v>
      </c>
      <c r="L17" s="18">
        <f>L25*(1-I4)/(J25*(1-I6)+K25*(1-I5) + L25*(1-I4) + M25)</f>
        <v>0.32078001189923494</v>
      </c>
      <c r="M17" s="6">
        <f>M25/(J25*(1-I6)+K25*(1-I5) + L25*(1-I4) + M25)</f>
        <v>0.31168908038792065</v>
      </c>
      <c r="N17" s="6">
        <f>1-N18</f>
        <v>0.85</v>
      </c>
      <c r="P17" s="15"/>
    </row>
    <row r="18" spans="1:16">
      <c r="A18" s="3"/>
      <c r="B18" s="17" t="s">
        <v>12</v>
      </c>
      <c r="C18" s="11">
        <v>0.24776337037768889</v>
      </c>
      <c r="D18" s="11">
        <v>0.64928012210328356</v>
      </c>
      <c r="E18" s="27">
        <v>0.10299999999999999</v>
      </c>
      <c r="F18" s="27">
        <v>8.7999999999999995E-2</v>
      </c>
      <c r="G18" s="3"/>
      <c r="H18" s="3"/>
      <c r="I18" s="17" t="s">
        <v>12</v>
      </c>
      <c r="J18" s="42">
        <f>J26*(1-H6)/(J26*(1-H6)+K26*(1-H5) + L26*(1-H4) + M26)</f>
        <v>0.16066095969229627</v>
      </c>
      <c r="K18" s="18">
        <f>K26*(1-H5)/(J26*(1-H6)+K26*(1-H5) + L26*(1-H4) + M26)</f>
        <v>0.68325701763188806</v>
      </c>
      <c r="L18" s="18">
        <f>L26*(1-H4)/(J26*(1-H6)+K26*(1-H5) + L26*(1-H4) + M26)</f>
        <v>6.0521600629397709E-2</v>
      </c>
      <c r="M18" s="6">
        <f>M26/(J26*(1-H6)+K26*(1-H5) + L26*(1-H4) + M26)</f>
        <v>9.556042204641807E-2</v>
      </c>
      <c r="N18" s="6">
        <f>H3</f>
        <v>0.15</v>
      </c>
      <c r="P18" s="42"/>
    </row>
    <row r="19" spans="1:16">
      <c r="A19" s="3"/>
      <c r="B19" s="17" t="s">
        <v>1</v>
      </c>
      <c r="C19" s="18">
        <f>C17*$F17+C18*$F18</f>
        <v>7.4663895555073939E-2</v>
      </c>
      <c r="D19" s="18">
        <f t="shared" ref="D19:E19" si="1">D17*$F17+D18*$F18</f>
        <v>0.53548567980394024</v>
      </c>
      <c r="E19" s="18">
        <f t="shared" si="1"/>
        <v>0.39028000000000002</v>
      </c>
      <c r="F19" s="19">
        <v>1</v>
      </c>
      <c r="G19" s="3"/>
      <c r="H19" s="3"/>
      <c r="I19" s="17" t="s">
        <v>1</v>
      </c>
      <c r="J19" s="18">
        <f>J17*$I3+J18*$H3</f>
        <v>3.7123053797164456E-2</v>
      </c>
      <c r="K19" s="18">
        <f>K17*$I3+K18*$H3</f>
        <v>0.40186591435738095</v>
      </c>
      <c r="L19" s="18">
        <f t="shared" ref="L19:M19" si="2">L17*$I3+L18*$H3</f>
        <v>0.28174125020875934</v>
      </c>
      <c r="M19" s="18">
        <f t="shared" si="2"/>
        <v>0.27926978163669525</v>
      </c>
      <c r="N19" s="19">
        <v>1</v>
      </c>
      <c r="P19" s="42"/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K20" s="3"/>
      <c r="L20" s="3"/>
      <c r="M20" s="3"/>
      <c r="N20" s="3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  <c r="N21" s="3"/>
    </row>
    <row r="22" spans="1:16">
      <c r="A22" s="1" t="s">
        <v>3</v>
      </c>
      <c r="B22" s="3"/>
      <c r="C22" s="3"/>
      <c r="D22" s="3"/>
      <c r="E22" s="3"/>
      <c r="F22" s="3"/>
      <c r="G22" s="3"/>
      <c r="H22" s="1" t="s">
        <v>8</v>
      </c>
      <c r="I22" s="3"/>
      <c r="K22" s="3"/>
      <c r="L22" s="3"/>
      <c r="M22" s="3" t="s">
        <v>33</v>
      </c>
      <c r="N22" s="3"/>
    </row>
    <row r="23" spans="1:16">
      <c r="A23" s="3" t="s">
        <v>20</v>
      </c>
      <c r="B23" s="3"/>
      <c r="C23" s="3"/>
      <c r="D23" s="3"/>
      <c r="E23" s="3"/>
      <c r="F23" s="3"/>
      <c r="G23" s="3"/>
      <c r="H23" s="3" t="s">
        <v>20</v>
      </c>
      <c r="I23" s="3"/>
      <c r="K23" s="3"/>
      <c r="L23" s="3"/>
      <c r="M23" s="3"/>
      <c r="N23" s="3"/>
    </row>
    <row r="24" spans="1:16">
      <c r="A24" s="3"/>
      <c r="B24" s="3"/>
      <c r="C24" s="17" t="s">
        <v>5</v>
      </c>
      <c r="D24" s="17" t="s">
        <v>2</v>
      </c>
      <c r="E24" s="17" t="s">
        <v>10</v>
      </c>
      <c r="F24" s="22" t="s">
        <v>22</v>
      </c>
      <c r="G24" s="3"/>
      <c r="H24" s="3"/>
      <c r="I24" s="3"/>
      <c r="J24" s="17" t="s">
        <v>40</v>
      </c>
      <c r="K24" s="17" t="s">
        <v>5</v>
      </c>
      <c r="L24" s="17" t="s">
        <v>2</v>
      </c>
      <c r="M24" s="17" t="s">
        <v>10</v>
      </c>
      <c r="N24" s="22" t="s">
        <v>22</v>
      </c>
    </row>
    <row r="25" spans="1:16">
      <c r="A25" s="3"/>
      <c r="B25" s="17" t="s">
        <v>11</v>
      </c>
      <c r="C25" s="27">
        <v>0.14593773598983306</v>
      </c>
      <c r="D25" s="11">
        <v>0.59537411630698078</v>
      </c>
      <c r="E25" s="11">
        <v>0.25868814770318627</v>
      </c>
      <c r="F25" s="19">
        <f>C25*G5+D25*G4</f>
        <v>0.38083992625659457</v>
      </c>
      <c r="G25" s="3"/>
      <c r="H25" s="3"/>
      <c r="I25" s="17" t="s">
        <v>11</v>
      </c>
      <c r="J25" s="38">
        <v>4.8000000000000001E-2</v>
      </c>
      <c r="K25" s="30">
        <f>50%-J25</f>
        <v>0.45200000000000001</v>
      </c>
      <c r="L25" s="33">
        <f>76%-K25-J25</f>
        <v>0.26</v>
      </c>
      <c r="M25" s="39">
        <f>1-K25-L25-J25</f>
        <v>0.24000000000000005</v>
      </c>
      <c r="N25" s="19">
        <f>K25*I5+L25*I4+J25*I6</f>
        <v>0.23000189900364215</v>
      </c>
    </row>
    <row r="26" spans="1:16">
      <c r="A26" s="3"/>
      <c r="B26" s="17" t="s">
        <v>12</v>
      </c>
      <c r="C26" s="27">
        <v>0.49784810414371805</v>
      </c>
      <c r="D26" s="11">
        <v>0.43850068254898816</v>
      </c>
      <c r="E26" s="11">
        <v>6.3651213307293841E-2</v>
      </c>
      <c r="F26" s="19">
        <f>C26*F5+D26*F4</f>
        <v>0.38200017809245163</v>
      </c>
      <c r="G26" s="3"/>
      <c r="H26" s="3"/>
      <c r="I26" s="17" t="s">
        <v>12</v>
      </c>
      <c r="J26" s="38">
        <v>0.32800000000000001</v>
      </c>
      <c r="K26" s="33">
        <f>90%-J26</f>
        <v>0.57200000000000006</v>
      </c>
      <c r="L26" s="33">
        <f>94%-J26-K26</f>
        <v>3.9999999999999813E-2</v>
      </c>
      <c r="M26" s="39">
        <f>1-K26-L26-J26</f>
        <v>6.0000000000000109E-2</v>
      </c>
      <c r="N26" s="19">
        <f>K26*H5+L26*H4+H6*J26</f>
        <v>0.37212499992041298</v>
      </c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  <c r="N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</row>
    <row r="29" spans="1:16">
      <c r="A29" s="1" t="s">
        <v>3</v>
      </c>
      <c r="B29" s="3"/>
      <c r="C29" s="3"/>
      <c r="D29" s="3"/>
      <c r="E29" s="3"/>
      <c r="F29" s="3"/>
      <c r="G29" s="3"/>
      <c r="H29" s="1" t="s">
        <v>8</v>
      </c>
      <c r="I29" s="3"/>
      <c r="K29" s="3"/>
      <c r="L29" s="3"/>
      <c r="M29" s="3"/>
      <c r="N29" s="3"/>
    </row>
    <row r="30" spans="1:16">
      <c r="A30" s="3" t="s">
        <v>50</v>
      </c>
      <c r="B30" s="3"/>
      <c r="C30" s="3"/>
      <c r="D30" s="3"/>
      <c r="E30" s="3"/>
      <c r="F30" s="3"/>
      <c r="G30" s="3"/>
      <c r="H30" s="3" t="s">
        <v>50</v>
      </c>
      <c r="I30" s="3"/>
      <c r="K30" s="3"/>
      <c r="L30" s="3"/>
      <c r="M30" s="3"/>
      <c r="N30" s="3"/>
    </row>
    <row r="31" spans="1:16">
      <c r="A31" s="3"/>
      <c r="B31" s="3"/>
      <c r="C31" s="17" t="s">
        <v>5</v>
      </c>
      <c r="D31" s="17" t="s">
        <v>2</v>
      </c>
      <c r="E31" s="17" t="s">
        <v>0</v>
      </c>
      <c r="F31" s="17" t="s">
        <v>7</v>
      </c>
      <c r="G31" s="3"/>
      <c r="H31" s="3"/>
      <c r="I31" s="3"/>
      <c r="J31" s="14" t="s">
        <v>40</v>
      </c>
      <c r="K31" s="17" t="s">
        <v>5</v>
      </c>
      <c r="L31" s="17" t="s">
        <v>2</v>
      </c>
      <c r="M31" s="17" t="s">
        <v>0</v>
      </c>
      <c r="N31" s="17" t="s">
        <v>7</v>
      </c>
    </row>
    <row r="32" spans="1:16">
      <c r="A32" s="3"/>
      <c r="B32" s="17" t="s">
        <v>11</v>
      </c>
      <c r="C32" s="20">
        <f>E32*(1-G$8)</f>
        <v>1.9202251656721026E-5</v>
      </c>
      <c r="D32" s="20">
        <f>E32*(1-G$7)</f>
        <v>3.6598350929889088E-5</v>
      </c>
      <c r="E32" s="20">
        <f>F32/(1-D17*G$7-C17*G$8)</f>
        <v>9.5060651765945686E-5</v>
      </c>
      <c r="F32" s="26">
        <v>6.0000000000000002E-5</v>
      </c>
      <c r="G32" s="3"/>
      <c r="H32" s="3"/>
      <c r="I32" s="17" t="s">
        <v>11</v>
      </c>
      <c r="J32" s="15">
        <f>M32*(1-I$9)</f>
        <v>2.851819552978371E-5</v>
      </c>
      <c r="K32" s="20">
        <f>M32*(1-H$8)</f>
        <v>4.7530325882972843E-5</v>
      </c>
      <c r="L32" s="20">
        <f>M32*(1-H$7)</f>
        <v>6.6542456236161969E-5</v>
      </c>
      <c r="M32" s="4">
        <f>E32</f>
        <v>9.5060651765945686E-5</v>
      </c>
      <c r="N32" s="21">
        <f>SUMPRODUCT(J32:M32,J17:M17)</f>
        <v>6.8152412294019015E-5</v>
      </c>
    </row>
    <row r="33" spans="1:15">
      <c r="A33" s="3"/>
      <c r="B33" s="17" t="s">
        <v>12</v>
      </c>
      <c r="C33" s="20">
        <f>E33*(1-F$8)</f>
        <v>5.2783584886719496E-3</v>
      </c>
      <c r="D33" s="20">
        <f>E33*(1-F$7)</f>
        <v>1.0060237713557926E-2</v>
      </c>
      <c r="E33" s="20">
        <f>F33/(1-D18*F$7-C18*F$8)</f>
        <v>2.6130487567682926E-2</v>
      </c>
      <c r="F33" s="26">
        <v>1.0529999999999999E-2</v>
      </c>
      <c r="G33" s="3"/>
      <c r="H33" s="3"/>
      <c r="I33" s="17" t="s">
        <v>12</v>
      </c>
      <c r="J33" s="20">
        <f>M33*(1-H$9)</f>
        <v>7.8391462703048791E-3</v>
      </c>
      <c r="K33" s="20">
        <f>M33*(1-H$8)</f>
        <v>1.3065243783841463E-2</v>
      </c>
      <c r="L33" s="20">
        <f>M33*(1-H$7)</f>
        <v>1.8291341297378048E-2</v>
      </c>
      <c r="M33" s="4">
        <f>E33</f>
        <v>2.6130487567682926E-2</v>
      </c>
      <c r="N33" s="21">
        <f>SUMPRODUCT(J33:M33,J18:M18)</f>
        <v>1.3790425938558934E-2</v>
      </c>
      <c r="O33" s="13" t="s">
        <v>49</v>
      </c>
    </row>
    <row r="34" spans="1:15">
      <c r="B34" s="14"/>
      <c r="C34" s="8"/>
      <c r="D34" s="8"/>
      <c r="E34" s="3" t="s">
        <v>21</v>
      </c>
      <c r="F34" s="8">
        <f>SUMPRODUCT(F32:F33,F17:F18)</f>
        <v>9.8135999999999991E-4</v>
      </c>
      <c r="I34" s="14"/>
      <c r="K34" s="16"/>
      <c r="L34" s="7"/>
      <c r="M34" s="7" t="s">
        <v>21</v>
      </c>
      <c r="N34" s="9">
        <f>SUMPRODUCT(N32:N33,N17:N18)</f>
        <v>2.1264934412337563E-3</v>
      </c>
      <c r="O34" s="42">
        <f>N34/F34</f>
        <v>2.1668841620136918</v>
      </c>
    </row>
    <row r="35" spans="1:15">
      <c r="F35" s="15"/>
      <c r="N35" s="8"/>
    </row>
    <row r="36" spans="1:15">
      <c r="F36" s="9"/>
      <c r="N36" s="8"/>
    </row>
  </sheetData>
  <mergeCells count="1">
    <mergeCell ref="K8:L8"/>
  </mergeCells>
  <phoneticPr fontId="1"/>
  <pageMargins left="0.7" right="0.7" top="0.75" bottom="0.75" header="0.3" footer="0.3"/>
  <ignoredErrors>
    <ignoredError sqref="F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Hospital</vt:lpstr>
      <vt:lpstr>ICU</vt:lpstr>
      <vt:lpstr>Death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Taisuke Nakata</dc:creator>
  <cp:lastModifiedBy>岡本 亘</cp:lastModifiedBy>
  <dcterms:created xsi:type="dcterms:W3CDTF">2022-01-06T13:31:54Z</dcterms:created>
  <dcterms:modified xsi:type="dcterms:W3CDTF">2022-07-13T13:15:34Z</dcterms:modified>
</cp:coreProperties>
</file>